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6-2018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<sst xmlns="http://schemas.openxmlformats.org/spreadsheetml/2006/main" count="83" uniqueCount="53">
  <si>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Сравнительная характеристика поступления доходов в бюджет Лахденпохского муниципального района за 2016-2018 года</t>
  </si>
  <si>
    <t>Вид доходов</t>
  </si>
  <si>
    <t>2013 год</t>
  </si>
  <si>
    <t>2014 год</t>
  </si>
  <si>
    <t>2015 год</t>
  </si>
  <si>
    <t>2016 год</t>
  </si>
  <si>
    <t>2017 год</t>
  </si>
  <si>
    <t>2018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</si>
  <si>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</si>
  <si>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</si>
  <si>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</si>
  <si>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</si>
  <si>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</si>
  <si>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</si>
  <si>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Отклонение к 2016 году, тыс.руб.</t>
  </si>
  <si>
    <t>Коэффициент роста к 2016 году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</si>
  <si>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(гр.11-гр.3)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</si>
  <si>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(гр.7-гр.3)</t>
    </r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</si>
  <si>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</si>
  <si>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(гр.7/гр.3)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</si>
  <si>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(гр.13-гр.3)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</si>
  <si>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(гр.13-гр.7)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</si>
  <si>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(гр.13/гр.3)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</si>
  <si>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(гр.13/гр.7)</t>
    </r>
  </si>
  <si>
    <r>
      <rPr>
        <sz val="8"/>
        <rFont val="Arial"/>
        <family val="2"/>
      </rPr>
      <t xml:space="preserve">К 2016 году (гр.13-гр.3) </t>
    </r>
    <r>
      <rPr>
        <b/>
        <sz val="6"/>
        <rFont val="Arial"/>
        <family val="2"/>
      </rPr>
      <t>* в сопост.условиях</t>
    </r>
  </si>
  <si>
    <t>К 2017 году (гр.13-гр.7)</t>
  </si>
  <si>
    <r>
      <rPr>
        <sz val="8"/>
        <rFont val="Arial"/>
        <family val="2"/>
      </rPr>
      <t xml:space="preserve">К 2016 году (гр.13/гр.3) </t>
    </r>
    <r>
      <rPr>
        <b/>
        <sz val="6"/>
        <rFont val="Arial"/>
        <family val="2"/>
      </rPr>
      <t>* в сопост.условиях</t>
    </r>
  </si>
  <si>
    <t>К 2017 году (гр.13/гр.7)</t>
  </si>
  <si>
    <t>Налоговые доходы</t>
  </si>
  <si>
    <t>Налог на доход физических  лиц</t>
  </si>
  <si>
    <t xml:space="preserve"> в т.ч. без учета доп.норматива 12%</t>
  </si>
  <si>
    <t>Налоги на совокупный доход</t>
  </si>
  <si>
    <t>Государственная пошлина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</si>
  <si>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</si>
  <si>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</si>
  <si>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</si>
  <si>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</si>
  <si>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</si>
  <si>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</si>
  <si>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</si>
  <si>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</si>
  <si>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</si>
  <si>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</si>
  <si>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</si>
  <si>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</si>
  <si>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</si>
  <si>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</si>
  <si>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</si>
  <si>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</si>
  <si>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</si>
  <si>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</si>
  <si>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</si>
  <si>
    <t>* рассчитано в сопоставимых условиях, т.е. без учета дополнительного норматива расщепления за 2016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</si>
</sst>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"/>
    <numFmt numFmtId="167" formatCode="0.0"/>
    <numFmt numFmtId="168" formatCode="0"/>
    <numFmt numFmtId="169" formatCode="#,##0.00"/>
    <numFmt numFmtId="170" formatCode="#,##0\*;\-#,##0"/>
  </numFmts>
  <fonts count="2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17">
    <xf numFmtId="164" fontId="0" fillId="0" borderId="0" xfId="0" applyAlignment="1">
      <alignment/>
    </xf>
    <xf numFmtId="164" fontId="13" fillId="0" borderId="0" xfId="0" applyFont="1" applyBorder="1" applyAlignment="1">
      <alignment horizontal="right" wrapText="1"/>
    </xf>
    <xf numFmtId="164" fontId="13" fillId="0" borderId="0" xfId="0" applyFont="1" applyAlignment="1">
      <alignment horizontal="right"/>
    </xf>
    <xf numFmtId="164" fontId="13" fillId="0" borderId="0" xfId="0" applyFont="1" applyAlignment="1">
      <alignment wrapText="1"/>
    </xf>
    <xf numFmtId="164" fontId="14" fillId="0" borderId="0" xfId="0" applyFont="1" applyBorder="1" applyAlignment="1">
      <alignment horizontal="center" vertical="center"/>
    </xf>
    <xf numFmtId="164" fontId="0" fillId="0" borderId="0" xfId="0" applyAlignment="1">
      <alignment horizontal="right"/>
    </xf>
    <xf numFmtId="164" fontId="15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13" fillId="0" borderId="5" xfId="0" applyFont="1" applyBorder="1" applyAlignment="1">
      <alignment horizontal="center" vertical="center" textRotation="90" wrapText="1"/>
    </xf>
    <xf numFmtId="164" fontId="13" fillId="0" borderId="6" xfId="0" applyFont="1" applyBorder="1" applyAlignment="1">
      <alignment horizontal="center" vertical="center" textRotation="90" wrapText="1"/>
    </xf>
    <xf numFmtId="164" fontId="13" fillId="0" borderId="7" xfId="0" applyFont="1" applyBorder="1" applyAlignment="1">
      <alignment horizontal="center" vertical="center" textRotation="90" wrapText="1"/>
    </xf>
    <xf numFmtId="164" fontId="13" fillId="0" borderId="8" xfId="0" applyFont="1" applyBorder="1" applyAlignment="1">
      <alignment horizontal="center" vertical="center" wrapText="1"/>
    </xf>
    <xf numFmtId="164" fontId="13" fillId="0" borderId="9" xfId="0" applyFont="1" applyBorder="1" applyAlignment="1">
      <alignment horizontal="center" wrapText="1"/>
    </xf>
    <xf numFmtId="164" fontId="13" fillId="9" borderId="6" xfId="0" applyFont="1" applyFill="1" applyBorder="1" applyAlignment="1">
      <alignment horizontal="center" vertical="center" textRotation="90" wrapText="1"/>
    </xf>
    <xf numFmtId="164" fontId="13" fillId="0" borderId="10" xfId="0" applyFont="1" applyBorder="1" applyAlignment="1">
      <alignment horizontal="center" vertical="center" textRotation="90" wrapText="1"/>
    </xf>
    <xf numFmtId="164" fontId="13" fillId="0" borderId="11" xfId="0" applyFont="1" applyBorder="1" applyAlignment="1">
      <alignment horizontal="center" vertical="center" textRotation="90" wrapText="1"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9" borderId="14" xfId="0" applyFont="1" applyFill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19" xfId="0" applyBorder="1" applyAlignment="1">
      <alignment/>
    </xf>
    <xf numFmtId="164" fontId="0" fillId="0" borderId="9" xfId="0" applyBorder="1" applyAlignment="1">
      <alignment/>
    </xf>
    <xf numFmtId="164" fontId="0" fillId="9" borderId="19" xfId="0" applyFont="1" applyFill="1" applyBorder="1" applyAlignment="1">
      <alignment/>
    </xf>
    <xf numFmtId="164" fontId="18" fillId="0" borderId="21" xfId="0" applyFont="1" applyBorder="1" applyAlignment="1">
      <alignment horizontal="center" vertical="center"/>
    </xf>
    <xf numFmtId="164" fontId="18" fillId="0" borderId="5" xfId="0" applyFont="1" applyBorder="1" applyAlignment="1">
      <alignment horizontal="center" vertical="center"/>
    </xf>
    <xf numFmtId="164" fontId="18" fillId="0" borderId="6" xfId="0" applyFont="1" applyBorder="1" applyAlignment="1">
      <alignment horizontal="center" vertical="center"/>
    </xf>
    <xf numFmtId="164" fontId="18" fillId="0" borderId="7" xfId="0" applyFont="1" applyBorder="1" applyAlignment="1">
      <alignment horizontal="center" vertical="center"/>
    </xf>
    <xf numFmtId="164" fontId="18" fillId="0" borderId="11" xfId="0" applyFont="1" applyBorder="1" applyAlignment="1">
      <alignment horizontal="center" vertical="center"/>
    </xf>
    <xf numFmtId="164" fontId="18" fillId="9" borderId="6" xfId="0" applyFont="1" applyFill="1" applyBorder="1" applyAlignment="1">
      <alignment horizontal="center" vertical="center"/>
    </xf>
    <xf numFmtId="164" fontId="18" fillId="0" borderId="10" xfId="0" applyFont="1" applyBorder="1" applyAlignment="1">
      <alignment horizontal="center" vertical="center"/>
    </xf>
    <xf numFmtId="164" fontId="19" fillId="0" borderId="12" xfId="0" applyFont="1" applyBorder="1" applyAlignment="1">
      <alignment vertical="center" wrapText="1"/>
    </xf>
    <xf numFmtId="165" fontId="19" fillId="0" borderId="13" xfId="0" applyNumberFormat="1" applyFont="1" applyBorder="1" applyAlignment="1">
      <alignment horizontal="center" vertical="center" wrapText="1"/>
    </xf>
    <xf numFmtId="165" fontId="19" fillId="0" borderId="14" xfId="0" applyNumberFormat="1" applyFont="1" applyBorder="1" applyAlignment="1">
      <alignment horizontal="center" vertical="center" wrapText="1"/>
    </xf>
    <xf numFmtId="166" fontId="19" fillId="0" borderId="15" xfId="0" applyNumberFormat="1" applyFont="1" applyBorder="1" applyAlignment="1">
      <alignment horizontal="center" vertical="center" wrapText="1"/>
    </xf>
    <xf numFmtId="165" fontId="19" fillId="0" borderId="16" xfId="0" applyNumberFormat="1" applyFont="1" applyBorder="1" applyAlignment="1">
      <alignment horizontal="center" vertical="center" wrapText="1"/>
    </xf>
    <xf numFmtId="167" fontId="19" fillId="0" borderId="14" xfId="0" applyNumberFormat="1" applyFont="1" applyBorder="1" applyAlignment="1">
      <alignment horizontal="center" vertical="center" wrapText="1"/>
    </xf>
    <xf numFmtId="168" fontId="19" fillId="0" borderId="14" xfId="0" applyNumberFormat="1" applyFont="1" applyBorder="1" applyAlignment="1">
      <alignment horizontal="center" vertical="center" wrapText="1"/>
    </xf>
    <xf numFmtId="169" fontId="19" fillId="0" borderId="14" xfId="0" applyNumberFormat="1" applyFont="1" applyBorder="1" applyAlignment="1">
      <alignment horizontal="center" vertical="center"/>
    </xf>
    <xf numFmtId="169" fontId="19" fillId="0" borderId="15" xfId="0" applyNumberFormat="1" applyFont="1" applyBorder="1" applyAlignment="1">
      <alignment horizontal="center" vertical="center"/>
    </xf>
    <xf numFmtId="165" fontId="19" fillId="9" borderId="14" xfId="0" applyNumberFormat="1" applyFont="1" applyFill="1" applyBorder="1" applyAlignment="1">
      <alignment horizontal="center" vertical="center" wrapText="1"/>
    </xf>
    <xf numFmtId="164" fontId="15" fillId="0" borderId="17" xfId="0" applyFont="1" applyBorder="1" applyAlignment="1">
      <alignment vertical="center" wrapText="1"/>
    </xf>
    <xf numFmtId="165" fontId="15" fillId="0" borderId="18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166" fontId="15" fillId="0" borderId="9" xfId="0" applyNumberFormat="1" applyFont="1" applyBorder="1" applyAlignment="1">
      <alignment horizontal="center" vertical="center" wrapText="1"/>
    </xf>
    <xf numFmtId="165" fontId="15" fillId="0" borderId="20" xfId="0" applyNumberFormat="1" applyFont="1" applyBorder="1" applyAlignment="1">
      <alignment horizontal="center" vertical="center" wrapText="1"/>
    </xf>
    <xf numFmtId="167" fontId="15" fillId="0" borderId="19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169" fontId="15" fillId="0" borderId="19" xfId="0" applyNumberFormat="1" applyFont="1" applyBorder="1" applyAlignment="1">
      <alignment horizontal="center" vertical="center"/>
    </xf>
    <xf numFmtId="169" fontId="15" fillId="0" borderId="9" xfId="0" applyNumberFormat="1" applyFont="1" applyBorder="1" applyAlignment="1">
      <alignment horizontal="center" vertical="center"/>
    </xf>
    <xf numFmtId="165" fontId="15" fillId="9" borderId="19" xfId="0" applyNumberFormat="1" applyFont="1" applyFill="1" applyBorder="1" applyAlignment="1">
      <alignment horizontal="center" vertical="center" wrapText="1"/>
    </xf>
    <xf numFmtId="165" fontId="15" fillId="0" borderId="14" xfId="0" applyNumberFormat="1" applyFont="1" applyBorder="1" applyAlignment="1">
      <alignment horizontal="center" vertical="center" wrapText="1"/>
    </xf>
    <xf numFmtId="169" fontId="15" fillId="0" borderId="14" xfId="0" applyNumberFormat="1" applyFont="1" applyBorder="1" applyAlignment="1">
      <alignment horizontal="center" vertical="center"/>
    </xf>
    <xf numFmtId="164" fontId="15" fillId="0" borderId="17" xfId="0" applyFont="1" applyBorder="1" applyAlignment="1">
      <alignment horizontal="right" vertical="center" wrapText="1"/>
    </xf>
    <xf numFmtId="170" fontId="15" fillId="0" borderId="19" xfId="0" applyNumberFormat="1" applyFont="1" applyBorder="1" applyAlignment="1">
      <alignment horizontal="center" vertical="center" wrapText="1"/>
    </xf>
    <xf numFmtId="164" fontId="19" fillId="0" borderId="17" xfId="0" applyFont="1" applyBorder="1" applyAlignment="1">
      <alignment vertical="center" wrapText="1"/>
    </xf>
    <xf numFmtId="165" fontId="19" fillId="0" borderId="18" xfId="0" applyNumberFormat="1" applyFont="1" applyBorder="1" applyAlignment="1">
      <alignment horizontal="center" vertical="center" wrapText="1"/>
    </xf>
    <xf numFmtId="165" fontId="19" fillId="0" borderId="19" xfId="0" applyNumberFormat="1" applyFont="1" applyBorder="1" applyAlignment="1">
      <alignment horizontal="center" vertical="center" wrapText="1"/>
    </xf>
    <xf numFmtId="166" fontId="19" fillId="0" borderId="9" xfId="0" applyNumberFormat="1" applyFont="1" applyBorder="1" applyAlignment="1">
      <alignment horizontal="center" vertical="center" wrapText="1"/>
    </xf>
    <xf numFmtId="165" fontId="19" fillId="0" borderId="20" xfId="0" applyNumberFormat="1" applyFont="1" applyBorder="1" applyAlignment="1">
      <alignment horizontal="center" vertical="center" wrapText="1"/>
    </xf>
    <xf numFmtId="167" fontId="19" fillId="0" borderId="19" xfId="0" applyNumberFormat="1" applyFont="1" applyBorder="1" applyAlignment="1">
      <alignment horizontal="center" vertical="center" wrapText="1"/>
    </xf>
    <xf numFmtId="168" fontId="19" fillId="0" borderId="19" xfId="0" applyNumberFormat="1" applyFont="1" applyBorder="1" applyAlignment="1">
      <alignment horizontal="center" vertical="center" wrapText="1"/>
    </xf>
    <xf numFmtId="169" fontId="19" fillId="0" borderId="19" xfId="0" applyNumberFormat="1" applyFont="1" applyBorder="1" applyAlignment="1">
      <alignment horizontal="center" vertical="center"/>
    </xf>
    <xf numFmtId="169" fontId="19" fillId="0" borderId="9" xfId="0" applyNumberFormat="1" applyFont="1" applyBorder="1" applyAlignment="1">
      <alignment horizontal="center" vertical="center"/>
    </xf>
    <xf numFmtId="165" fontId="19" fillId="9" borderId="19" xfId="0" applyNumberFormat="1" applyFont="1" applyFill="1" applyBorder="1" applyAlignment="1">
      <alignment horizontal="center" vertical="center" wrapText="1"/>
    </xf>
    <xf numFmtId="164" fontId="15" fillId="0" borderId="22" xfId="0" applyFont="1" applyBorder="1" applyAlignment="1">
      <alignment vertical="center" wrapText="1"/>
    </xf>
    <xf numFmtId="165" fontId="15" fillId="0" borderId="23" xfId="0" applyNumberFormat="1" applyFont="1" applyBorder="1" applyAlignment="1">
      <alignment horizontal="center" vertical="center" wrapText="1"/>
    </xf>
    <xf numFmtId="165" fontId="15" fillId="0" borderId="24" xfId="0" applyNumberFormat="1" applyFont="1" applyBorder="1" applyAlignment="1">
      <alignment horizontal="center" vertical="center" wrapText="1"/>
    </xf>
    <xf numFmtId="167" fontId="15" fillId="0" borderId="24" xfId="0" applyNumberFormat="1" applyFont="1" applyBorder="1" applyAlignment="1">
      <alignment horizontal="center" vertical="center" wrapText="1"/>
    </xf>
    <xf numFmtId="166" fontId="15" fillId="0" borderId="25" xfId="0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68" fontId="15" fillId="0" borderId="24" xfId="0" applyNumberFormat="1" applyFont="1" applyBorder="1" applyAlignment="1">
      <alignment horizontal="center" vertical="center" wrapText="1"/>
    </xf>
    <xf numFmtId="169" fontId="15" fillId="0" borderId="24" xfId="0" applyNumberFormat="1" applyFont="1" applyBorder="1" applyAlignment="1">
      <alignment horizontal="center" vertical="center"/>
    </xf>
    <xf numFmtId="169" fontId="15" fillId="0" borderId="25" xfId="0" applyNumberFormat="1" applyFont="1" applyBorder="1" applyAlignment="1">
      <alignment horizontal="center" vertical="center"/>
    </xf>
    <xf numFmtId="165" fontId="15" fillId="9" borderId="24" xfId="0" applyNumberFormat="1" applyFont="1" applyFill="1" applyBorder="1" applyAlignment="1">
      <alignment horizontal="center" vertical="center" wrapText="1"/>
    </xf>
    <xf numFmtId="164" fontId="19" fillId="0" borderId="2" xfId="0" applyFont="1" applyBorder="1" applyAlignment="1">
      <alignment vertical="center" wrapText="1"/>
    </xf>
    <xf numFmtId="165" fontId="19" fillId="0" borderId="26" xfId="0" applyNumberFormat="1" applyFont="1" applyBorder="1" applyAlignment="1">
      <alignment horizontal="center" vertical="center" wrapText="1"/>
    </xf>
    <xf numFmtId="165" fontId="19" fillId="0" borderId="27" xfId="0" applyNumberFormat="1" applyFont="1" applyBorder="1" applyAlignment="1">
      <alignment horizontal="center" vertical="center" wrapText="1"/>
    </xf>
    <xf numFmtId="166" fontId="19" fillId="0" borderId="28" xfId="0" applyNumberFormat="1" applyFont="1" applyBorder="1" applyAlignment="1">
      <alignment horizontal="center" vertical="center" wrapText="1"/>
    </xf>
    <xf numFmtId="165" fontId="19" fillId="0" borderId="29" xfId="0" applyNumberFormat="1" applyFont="1" applyBorder="1" applyAlignment="1">
      <alignment horizontal="center" vertical="center" wrapText="1"/>
    </xf>
    <xf numFmtId="167" fontId="19" fillId="0" borderId="27" xfId="0" applyNumberFormat="1" applyFont="1" applyBorder="1" applyAlignment="1">
      <alignment horizontal="center" vertical="center" wrapText="1"/>
    </xf>
    <xf numFmtId="168" fontId="19" fillId="0" borderId="27" xfId="0" applyNumberFormat="1" applyFont="1" applyBorder="1" applyAlignment="1">
      <alignment horizontal="center" vertical="center" wrapText="1"/>
    </xf>
    <xf numFmtId="169" fontId="19" fillId="0" borderId="27" xfId="0" applyNumberFormat="1" applyFont="1" applyBorder="1" applyAlignment="1">
      <alignment horizontal="center" vertical="center"/>
    </xf>
    <xf numFmtId="169" fontId="19" fillId="0" borderId="28" xfId="0" applyNumberFormat="1" applyFont="1" applyBorder="1" applyAlignment="1">
      <alignment horizontal="center" vertical="center"/>
    </xf>
    <xf numFmtId="165" fontId="19" fillId="9" borderId="27" xfId="0" applyNumberFormat="1" applyFont="1" applyFill="1" applyBorder="1" applyAlignment="1">
      <alignment horizontal="center" vertical="center" wrapText="1"/>
    </xf>
    <xf numFmtId="164" fontId="15" fillId="0" borderId="30" xfId="0" applyFont="1" applyBorder="1" applyAlignment="1">
      <alignment vertical="center" wrapText="1"/>
    </xf>
    <xf numFmtId="165" fontId="15" fillId="0" borderId="31" xfId="0" applyNumberFormat="1" applyFont="1" applyBorder="1" applyAlignment="1">
      <alignment horizontal="center" vertical="center" wrapText="1"/>
    </xf>
    <xf numFmtId="165" fontId="15" fillId="0" borderId="32" xfId="0" applyNumberFormat="1" applyFont="1" applyBorder="1" applyAlignment="1">
      <alignment horizontal="center" vertical="center" wrapText="1"/>
    </xf>
    <xf numFmtId="166" fontId="15" fillId="0" borderId="33" xfId="0" applyNumberFormat="1" applyFont="1" applyBorder="1" applyAlignment="1">
      <alignment horizontal="center" vertical="center" wrapText="1"/>
    </xf>
    <xf numFmtId="165" fontId="15" fillId="0" borderId="34" xfId="0" applyNumberFormat="1" applyFont="1" applyBorder="1" applyAlignment="1">
      <alignment horizontal="center" vertical="center" wrapText="1"/>
    </xf>
    <xf numFmtId="167" fontId="15" fillId="0" borderId="32" xfId="0" applyNumberFormat="1" applyFont="1" applyBorder="1" applyAlignment="1">
      <alignment horizontal="center" vertical="center" wrapText="1"/>
    </xf>
    <xf numFmtId="168" fontId="15" fillId="0" borderId="32" xfId="0" applyNumberFormat="1" applyFont="1" applyBorder="1" applyAlignment="1">
      <alignment horizontal="center" vertical="center" wrapText="1"/>
    </xf>
    <xf numFmtId="169" fontId="15" fillId="0" borderId="32" xfId="0" applyNumberFormat="1" applyFont="1" applyBorder="1" applyAlignment="1">
      <alignment horizontal="center" vertical="center"/>
    </xf>
    <xf numFmtId="169" fontId="15" fillId="0" borderId="33" xfId="0" applyNumberFormat="1" applyFont="1" applyBorder="1" applyAlignment="1">
      <alignment horizontal="center" vertical="center"/>
    </xf>
    <xf numFmtId="165" fontId="15" fillId="9" borderId="32" xfId="0" applyNumberFormat="1" applyFont="1" applyFill="1" applyBorder="1" applyAlignment="1">
      <alignment horizontal="center" vertical="center" wrapText="1"/>
    </xf>
    <xf numFmtId="164" fontId="15" fillId="0" borderId="35" xfId="0" applyFont="1" applyBorder="1" applyAlignment="1">
      <alignment vertical="center" wrapText="1"/>
    </xf>
    <xf numFmtId="165" fontId="15" fillId="0" borderId="36" xfId="0" applyNumberFormat="1" applyFont="1" applyBorder="1" applyAlignment="1">
      <alignment horizontal="center" vertical="center" wrapText="1"/>
    </xf>
    <xf numFmtId="165" fontId="15" fillId="0" borderId="37" xfId="0" applyNumberFormat="1" applyFont="1" applyBorder="1" applyAlignment="1">
      <alignment horizontal="center" vertical="center" wrapText="1"/>
    </xf>
    <xf numFmtId="166" fontId="15" fillId="0" borderId="38" xfId="0" applyNumberFormat="1" applyFont="1" applyBorder="1" applyAlignment="1">
      <alignment horizontal="center" vertical="center" wrapText="1"/>
    </xf>
    <xf numFmtId="165" fontId="15" fillId="0" borderId="39" xfId="0" applyNumberFormat="1" applyFont="1" applyBorder="1" applyAlignment="1">
      <alignment horizontal="center" vertical="center" wrapText="1"/>
    </xf>
    <xf numFmtId="167" fontId="15" fillId="0" borderId="37" xfId="0" applyNumberFormat="1" applyFont="1" applyBorder="1" applyAlignment="1">
      <alignment horizontal="center" vertical="center" wrapText="1"/>
    </xf>
    <xf numFmtId="168" fontId="15" fillId="0" borderId="37" xfId="0" applyNumberFormat="1" applyFont="1" applyBorder="1" applyAlignment="1">
      <alignment horizontal="center" vertical="center" wrapText="1"/>
    </xf>
    <xf numFmtId="169" fontId="15" fillId="0" borderId="37" xfId="0" applyNumberFormat="1" applyFont="1" applyBorder="1" applyAlignment="1">
      <alignment horizontal="center" vertical="center"/>
    </xf>
    <xf numFmtId="169" fontId="15" fillId="0" borderId="38" xfId="0" applyNumberFormat="1" applyFont="1" applyBorder="1" applyAlignment="1">
      <alignment horizontal="center" vertical="center"/>
    </xf>
    <xf numFmtId="165" fontId="15" fillId="9" borderId="37" xfId="0" applyNumberFormat="1" applyFont="1" applyFill="1" applyBorder="1" applyAlignment="1">
      <alignment horizontal="center" vertical="center" wrapText="1"/>
    </xf>
    <xf numFmtId="165" fontId="20" fillId="0" borderId="27" xfId="0" applyNumberFormat="1" applyFont="1" applyBorder="1" applyAlignment="1">
      <alignment horizontal="center" vertical="center" wrapText="1"/>
    </xf>
    <xf numFmtId="167" fontId="20" fillId="0" borderId="27" xfId="0" applyNumberFormat="1" applyFont="1" applyBorder="1" applyAlignment="1">
      <alignment horizontal="center" vertical="center" wrapText="1"/>
    </xf>
    <xf numFmtId="168" fontId="20" fillId="0" borderId="27" xfId="0" applyNumberFormat="1" applyFont="1" applyBorder="1" applyAlignment="1">
      <alignment horizontal="center" vertical="center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tabSelected="1" workbookViewId="0" topLeftCell="R17">
      <selection activeCell="AM17" sqref="AM17"/>
    </sheetView>
  </sheetViews>
  <sheetFormatPr defaultColWidth="8.00390625" defaultRowHeight="12.75"/>
  <cols>
    <col min="1" max="1" width="36.710937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customWidth="1"/>
    <col min="19" max="19" width="9.00390625" style="0" customWidth="1"/>
    <col min="20" max="21" width="7.28125" style="0" customWidth="1"/>
    <col min="22" max="23" width="7.28125" style="0" hidden="1" customWidth="1"/>
    <col min="24" max="24" width="6.00390625" style="0" hidden="1" customWidth="1"/>
    <col min="25" max="25" width="6.7109375" style="0" hidden="1" customWidth="1"/>
    <col min="26" max="26" width="9.421875" style="0" customWidth="1"/>
    <col min="27" max="27" width="9.00390625" style="0" customWidth="1"/>
    <col min="28" max="29" width="7.28125" style="0" customWidth="1"/>
    <col min="30" max="30" width="7.28125" style="0" hidden="1" customWidth="1"/>
    <col min="31" max="31" width="7.28125" style="0" customWidth="1"/>
    <col min="32" max="32" width="6.00390625" style="0" hidden="1" customWidth="1"/>
    <col min="33" max="33" width="6.7109375" style="0" customWidth="1"/>
    <col min="34" max="34" width="9.421875" style="0" customWidth="1"/>
    <col min="35" max="35" width="9.00390625" style="0" customWidth="1"/>
    <col min="36" max="37" width="7.28125" style="0" customWidth="1"/>
    <col min="38" max="38" width="11.7109375" style="0" customWidth="1"/>
    <col min="39" max="39" width="7.28125" style="0" customWidth="1"/>
    <col min="40" max="40" width="8.28125" style="0" customWidth="1"/>
    <col min="41" max="41" width="6.7109375" style="0" customWidth="1"/>
    <col min="42" max="16384" width="9.00390625" style="0" customWidth="1"/>
  </cols>
  <sheetData>
    <row r="1" spans="8:41" ht="12.75" customHeight="1" hidden="1">
      <c r="H1" s="1"/>
      <c r="I1" s="1"/>
      <c r="J1" s="1"/>
      <c r="K1" s="1"/>
      <c r="L1" s="1"/>
      <c r="M1" s="1"/>
      <c r="N1" s="1"/>
      <c r="O1" s="1"/>
      <c r="P1" s="1"/>
      <c r="Q1" s="1"/>
      <c r="Y1" s="2"/>
      <c r="AG1" s="2"/>
      <c r="AO1" s="2"/>
    </row>
    <row r="2" spans="8:41" ht="12.75" customHeight="1" hidden="1"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8:41" ht="12.75" customHeight="1" hidden="1"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8:39" ht="14.25" hidden="1">
      <c r="H4" s="3"/>
      <c r="I4" s="3"/>
      <c r="J4" s="3"/>
      <c r="K4" s="3"/>
      <c r="L4" s="3"/>
      <c r="M4" s="3"/>
      <c r="N4" s="3"/>
      <c r="O4" s="3"/>
      <c r="R4" s="3"/>
      <c r="S4" s="3"/>
      <c r="T4" s="3"/>
      <c r="U4" s="3"/>
      <c r="V4" s="3"/>
      <c r="W4" s="3"/>
      <c r="Z4" s="3"/>
      <c r="AA4" s="3"/>
      <c r="AB4" s="3"/>
      <c r="AC4" s="3"/>
      <c r="AD4" s="3"/>
      <c r="AE4" s="3"/>
      <c r="AH4" s="3"/>
      <c r="AI4" s="3"/>
      <c r="AJ4" s="3"/>
      <c r="AK4" s="3"/>
      <c r="AL4" s="3"/>
      <c r="AM4" s="3"/>
    </row>
    <row r="5" spans="1:41" ht="15.75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7:39" ht="6" customHeight="1">
      <c r="G6" s="5"/>
      <c r="H6" s="5"/>
      <c r="I6" s="5"/>
      <c r="J6" s="5"/>
      <c r="K6" s="5"/>
      <c r="L6" s="5"/>
      <c r="M6" s="5"/>
      <c r="N6" s="5"/>
      <c r="O6" s="5"/>
      <c r="R6" s="5"/>
      <c r="S6" s="5"/>
      <c r="T6" s="5"/>
      <c r="U6" s="5"/>
      <c r="V6" s="5"/>
      <c r="W6" s="5"/>
      <c r="Z6" s="5"/>
      <c r="AA6" s="5"/>
      <c r="AB6" s="5"/>
      <c r="AC6" s="5"/>
      <c r="AD6" s="5"/>
      <c r="AE6" s="5"/>
      <c r="AH6" s="5"/>
      <c r="AI6" s="5"/>
      <c r="AJ6" s="5"/>
      <c r="AK6" s="5"/>
      <c r="AL6" s="5"/>
      <c r="AM6" s="5"/>
    </row>
    <row r="7" spans="13:39" ht="4.5" customHeight="1" hidden="1">
      <c r="M7" s="5"/>
      <c r="N7" s="5"/>
      <c r="O7" s="5"/>
      <c r="U7" s="5"/>
      <c r="V7" s="5"/>
      <c r="W7" s="5"/>
      <c r="AC7" s="5"/>
      <c r="AD7" s="5"/>
      <c r="AE7" s="5"/>
      <c r="AK7" s="5"/>
      <c r="AL7" s="5"/>
      <c r="AM7" s="5"/>
    </row>
    <row r="8" spans="1:41" ht="18" customHeight="1">
      <c r="A8" s="6" t="s">
        <v>1</v>
      </c>
      <c r="B8" s="7" t="s">
        <v>2</v>
      </c>
      <c r="C8" s="7"/>
      <c r="D8" s="7"/>
      <c r="E8" s="7"/>
      <c r="F8" s="7" t="s">
        <v>3</v>
      </c>
      <c r="G8" s="7"/>
      <c r="H8" s="7"/>
      <c r="I8" s="7"/>
      <c r="J8" s="7" t="s">
        <v>4</v>
      </c>
      <c r="K8" s="7"/>
      <c r="L8" s="7"/>
      <c r="M8" s="7"/>
      <c r="N8" s="7"/>
      <c r="O8" s="7"/>
      <c r="P8" s="7"/>
      <c r="Q8" s="7"/>
      <c r="R8" s="7" t="s">
        <v>5</v>
      </c>
      <c r="S8" s="7"/>
      <c r="T8" s="7"/>
      <c r="U8" s="7"/>
      <c r="V8" s="7"/>
      <c r="W8" s="7"/>
      <c r="X8" s="7"/>
      <c r="Y8" s="7"/>
      <c r="Z8" s="8" t="s">
        <v>6</v>
      </c>
      <c r="AA8" s="8"/>
      <c r="AB8" s="8"/>
      <c r="AC8" s="8"/>
      <c r="AD8" s="8"/>
      <c r="AE8" s="8"/>
      <c r="AF8" s="8"/>
      <c r="AG8" s="8"/>
      <c r="AH8" s="7" t="s">
        <v>7</v>
      </c>
      <c r="AI8" s="7"/>
      <c r="AJ8" s="7"/>
      <c r="AK8" s="7"/>
      <c r="AL8" s="7"/>
      <c r="AM8" s="7"/>
      <c r="AN8" s="7"/>
      <c r="AO8" s="7"/>
    </row>
    <row r="9" spans="1:41" ht="37.5" customHeight="1">
      <c r="A9" s="6"/>
      <c r="B9" s="9" t="s">
        <v>8</v>
      </c>
      <c r="C9" s="10" t="s">
        <v>9</v>
      </c>
      <c r="D9" s="10" t="s">
        <v>10</v>
      </c>
      <c r="E9" s="11" t="s">
        <v>11</v>
      </c>
      <c r="F9" s="9" t="s">
        <v>8</v>
      </c>
      <c r="G9" s="10" t="s">
        <v>9</v>
      </c>
      <c r="H9" s="10" t="s">
        <v>10</v>
      </c>
      <c r="I9" s="11" t="s">
        <v>11</v>
      </c>
      <c r="J9" s="9" t="s">
        <v>8</v>
      </c>
      <c r="K9" s="10" t="s">
        <v>9</v>
      </c>
      <c r="L9" s="10" t="s">
        <v>10</v>
      </c>
      <c r="M9" s="10" t="s">
        <v>11</v>
      </c>
      <c r="N9" s="12" t="s">
        <v>12</v>
      </c>
      <c r="O9" s="12"/>
      <c r="P9" s="13" t="s">
        <v>13</v>
      </c>
      <c r="Q9" s="13"/>
      <c r="R9" s="9" t="s">
        <v>8</v>
      </c>
      <c r="S9" s="14" t="s">
        <v>9</v>
      </c>
      <c r="T9" s="10" t="s">
        <v>10</v>
      </c>
      <c r="U9" s="10" t="s">
        <v>11</v>
      </c>
      <c r="V9" s="12" t="s">
        <v>12</v>
      </c>
      <c r="W9" s="12"/>
      <c r="X9" s="13" t="s">
        <v>13</v>
      </c>
      <c r="Y9" s="13"/>
      <c r="Z9" s="9" t="s">
        <v>8</v>
      </c>
      <c r="AA9" s="14" t="s">
        <v>9</v>
      </c>
      <c r="AB9" s="10" t="s">
        <v>10</v>
      </c>
      <c r="AC9" s="10" t="s">
        <v>11</v>
      </c>
      <c r="AD9" s="15" t="s">
        <v>14</v>
      </c>
      <c r="AE9" s="15"/>
      <c r="AF9" s="15" t="s">
        <v>15</v>
      </c>
      <c r="AG9" s="15"/>
      <c r="AH9" s="9" t="s">
        <v>8</v>
      </c>
      <c r="AI9" s="14" t="s">
        <v>9</v>
      </c>
      <c r="AJ9" s="10" t="s">
        <v>10</v>
      </c>
      <c r="AK9" s="10" t="s">
        <v>11</v>
      </c>
      <c r="AL9" s="12" t="s">
        <v>12</v>
      </c>
      <c r="AM9" s="12"/>
      <c r="AN9" s="13" t="s">
        <v>13</v>
      </c>
      <c r="AO9" s="13"/>
    </row>
    <row r="10" spans="1:41" ht="56.25" customHeight="1">
      <c r="A10" s="6"/>
      <c r="B10" s="9"/>
      <c r="C10" s="10"/>
      <c r="D10" s="10"/>
      <c r="E10" s="11"/>
      <c r="F10" s="9"/>
      <c r="G10" s="10"/>
      <c r="H10" s="10"/>
      <c r="I10" s="11"/>
      <c r="J10" s="9"/>
      <c r="K10" s="10"/>
      <c r="L10" s="10"/>
      <c r="M10" s="10"/>
      <c r="N10" s="16" t="s">
        <v>16</v>
      </c>
      <c r="O10" s="10" t="s">
        <v>17</v>
      </c>
      <c r="P10" s="16" t="s">
        <v>18</v>
      </c>
      <c r="Q10" s="11" t="s">
        <v>19</v>
      </c>
      <c r="R10" s="9"/>
      <c r="S10" s="14"/>
      <c r="T10" s="10"/>
      <c r="U10" s="10"/>
      <c r="V10" s="16" t="s">
        <v>20</v>
      </c>
      <c r="W10" s="10" t="s">
        <v>21</v>
      </c>
      <c r="X10" s="16" t="s">
        <v>22</v>
      </c>
      <c r="Y10" s="11" t="s">
        <v>23</v>
      </c>
      <c r="Z10" s="9"/>
      <c r="AA10" s="14"/>
      <c r="AB10" s="10"/>
      <c r="AC10" s="10"/>
      <c r="AD10" s="15"/>
      <c r="AE10" s="15"/>
      <c r="AF10" s="15"/>
      <c r="AG10" s="15"/>
      <c r="AH10" s="9"/>
      <c r="AI10" s="14"/>
      <c r="AJ10" s="10"/>
      <c r="AK10" s="10"/>
      <c r="AL10" s="16" t="s">
        <v>24</v>
      </c>
      <c r="AM10" s="10" t="s">
        <v>25</v>
      </c>
      <c r="AN10" s="16" t="s">
        <v>26</v>
      </c>
      <c r="AO10" s="11" t="s">
        <v>27</v>
      </c>
    </row>
    <row r="11" spans="1:41" ht="14.25" hidden="1">
      <c r="A11" s="17"/>
      <c r="B11" s="18"/>
      <c r="C11" s="19"/>
      <c r="D11" s="19"/>
      <c r="E11" s="20"/>
      <c r="F11" s="18"/>
      <c r="G11" s="19"/>
      <c r="H11" s="19"/>
      <c r="I11" s="20"/>
      <c r="J11" s="21"/>
      <c r="K11" s="19"/>
      <c r="L11" s="19"/>
      <c r="M11" s="19"/>
      <c r="N11" s="19"/>
      <c r="O11" s="19"/>
      <c r="P11" s="22"/>
      <c r="Q11" s="23"/>
      <c r="R11" s="21"/>
      <c r="S11" s="24"/>
      <c r="T11" s="19"/>
      <c r="U11" s="19"/>
      <c r="V11" s="19"/>
      <c r="W11" s="19"/>
      <c r="X11" s="22"/>
      <c r="Y11" s="23"/>
      <c r="Z11" s="21"/>
      <c r="AA11" s="24"/>
      <c r="AB11" s="19"/>
      <c r="AC11" s="19"/>
      <c r="AD11" s="19"/>
      <c r="AE11" s="19"/>
      <c r="AF11" s="22"/>
      <c r="AG11" s="23"/>
      <c r="AH11" s="21"/>
      <c r="AI11" s="24"/>
      <c r="AJ11" s="19"/>
      <c r="AK11" s="19"/>
      <c r="AL11" s="19"/>
      <c r="AM11" s="19"/>
      <c r="AN11" s="22"/>
      <c r="AO11" s="23"/>
    </row>
    <row r="12" spans="1:41" ht="3" customHeight="1" hidden="1">
      <c r="A12" s="25"/>
      <c r="B12" s="26"/>
      <c r="C12" s="27"/>
      <c r="D12" s="27"/>
      <c r="E12" s="28"/>
      <c r="F12" s="26"/>
      <c r="G12" s="27"/>
      <c r="H12" s="27"/>
      <c r="I12" s="28"/>
      <c r="J12" s="29"/>
      <c r="K12" s="27"/>
      <c r="L12" s="27"/>
      <c r="M12" s="27"/>
      <c r="N12" s="27"/>
      <c r="O12" s="27"/>
      <c r="P12" s="30"/>
      <c r="Q12" s="31"/>
      <c r="R12" s="29"/>
      <c r="S12" s="32"/>
      <c r="T12" s="27"/>
      <c r="U12" s="27"/>
      <c r="V12" s="27"/>
      <c r="W12" s="27"/>
      <c r="X12" s="30"/>
      <c r="Y12" s="31"/>
      <c r="Z12" s="29"/>
      <c r="AA12" s="32"/>
      <c r="AB12" s="27"/>
      <c r="AC12" s="27"/>
      <c r="AD12" s="27"/>
      <c r="AE12" s="27"/>
      <c r="AF12" s="30"/>
      <c r="AG12" s="31"/>
      <c r="AH12" s="29"/>
      <c r="AI12" s="32"/>
      <c r="AJ12" s="27"/>
      <c r="AK12" s="27"/>
      <c r="AL12" s="27"/>
      <c r="AM12" s="27"/>
      <c r="AN12" s="30"/>
      <c r="AO12" s="31"/>
    </row>
    <row r="13" spans="1:41" ht="14.25" hidden="1">
      <c r="A13" s="25"/>
      <c r="B13" s="26"/>
      <c r="C13" s="27"/>
      <c r="D13" s="27"/>
      <c r="E13" s="28"/>
      <c r="F13" s="26"/>
      <c r="G13" s="27"/>
      <c r="H13" s="27"/>
      <c r="I13" s="28"/>
      <c r="J13" s="29"/>
      <c r="K13" s="27"/>
      <c r="L13" s="27"/>
      <c r="M13" s="27"/>
      <c r="N13" s="27"/>
      <c r="O13" s="27"/>
      <c r="P13" s="30"/>
      <c r="Q13" s="31"/>
      <c r="R13" s="29"/>
      <c r="S13" s="32"/>
      <c r="T13" s="27"/>
      <c r="U13" s="27"/>
      <c r="V13" s="27"/>
      <c r="W13" s="27"/>
      <c r="X13" s="30"/>
      <c r="Y13" s="31"/>
      <c r="Z13" s="29"/>
      <c r="AA13" s="32"/>
      <c r="AB13" s="27"/>
      <c r="AC13" s="27"/>
      <c r="AD13" s="27"/>
      <c r="AE13" s="27"/>
      <c r="AF13" s="30"/>
      <c r="AG13" s="31"/>
      <c r="AH13" s="29"/>
      <c r="AI13" s="32"/>
      <c r="AJ13" s="27"/>
      <c r="AK13" s="27"/>
      <c r="AL13" s="27"/>
      <c r="AM13" s="27"/>
      <c r="AN13" s="30"/>
      <c r="AO13" s="31"/>
    </row>
    <row r="14" spans="1:41" ht="14.25">
      <c r="A14" s="33">
        <v>1</v>
      </c>
      <c r="B14" s="34">
        <v>2</v>
      </c>
      <c r="C14" s="35">
        <v>3</v>
      </c>
      <c r="D14" s="35">
        <v>4</v>
      </c>
      <c r="E14" s="36">
        <v>5</v>
      </c>
      <c r="F14" s="34">
        <v>2</v>
      </c>
      <c r="G14" s="35">
        <v>3</v>
      </c>
      <c r="H14" s="35">
        <v>4</v>
      </c>
      <c r="I14" s="36">
        <v>5</v>
      </c>
      <c r="J14" s="37">
        <v>6</v>
      </c>
      <c r="K14" s="35">
        <v>7</v>
      </c>
      <c r="L14" s="35">
        <v>8</v>
      </c>
      <c r="M14" s="35">
        <v>9</v>
      </c>
      <c r="N14" s="35">
        <v>14</v>
      </c>
      <c r="O14" s="35">
        <v>10</v>
      </c>
      <c r="P14" s="35">
        <v>16</v>
      </c>
      <c r="Q14" s="36">
        <v>11</v>
      </c>
      <c r="R14" s="37">
        <v>2</v>
      </c>
      <c r="S14" s="38">
        <v>3</v>
      </c>
      <c r="T14" s="35">
        <v>4</v>
      </c>
      <c r="U14" s="35">
        <v>5</v>
      </c>
      <c r="V14" s="35">
        <v>16</v>
      </c>
      <c r="W14" s="35">
        <v>17</v>
      </c>
      <c r="X14" s="35">
        <v>18</v>
      </c>
      <c r="Y14" s="36">
        <v>19</v>
      </c>
      <c r="Z14" s="35">
        <v>6</v>
      </c>
      <c r="AA14" s="38">
        <v>7</v>
      </c>
      <c r="AB14" s="35">
        <v>8</v>
      </c>
      <c r="AC14" s="35">
        <v>9</v>
      </c>
      <c r="AD14" s="35">
        <v>24</v>
      </c>
      <c r="AE14" s="39">
        <v>10</v>
      </c>
      <c r="AF14" s="39">
        <v>26</v>
      </c>
      <c r="AG14" s="39">
        <v>11</v>
      </c>
      <c r="AH14" s="35">
        <v>12</v>
      </c>
      <c r="AI14" s="38">
        <v>13</v>
      </c>
      <c r="AJ14" s="35">
        <v>14</v>
      </c>
      <c r="AK14" s="35">
        <v>15</v>
      </c>
      <c r="AL14" s="35">
        <v>16</v>
      </c>
      <c r="AM14" s="35">
        <v>17</v>
      </c>
      <c r="AN14" s="35">
        <v>18</v>
      </c>
      <c r="AO14" s="36">
        <v>19</v>
      </c>
    </row>
    <row r="15" spans="1:41" ht="21" customHeight="1">
      <c r="A15" s="40" t="s">
        <v>28</v>
      </c>
      <c r="B15" s="41">
        <f>B16+B18+B19</f>
        <v>74884</v>
      </c>
      <c r="C15" s="42">
        <f>C16+C18+C19</f>
        <v>75835</v>
      </c>
      <c r="D15" s="42">
        <f aca="true" t="shared" si="0" ref="D15:D16">C15/B15*100</f>
        <v>101.269964211314</v>
      </c>
      <c r="E15" s="43">
        <f aca="true" t="shared" si="1" ref="E15:E16">C15/C$38*100</f>
        <v>22.655167057024</v>
      </c>
      <c r="F15" s="41">
        <f>F16+F18+F19</f>
        <v>65662</v>
      </c>
      <c r="G15" s="42">
        <f>G16+G18+G19</f>
        <v>64664</v>
      </c>
      <c r="H15" s="42">
        <f aca="true" t="shared" si="2" ref="H15:H16">G15/F15*100</f>
        <v>98.4800950321343</v>
      </c>
      <c r="I15" s="43">
        <f aca="true" t="shared" si="3" ref="I15:I16">G15/G$38*100</f>
        <v>19.1344179247572</v>
      </c>
      <c r="J15" s="44">
        <f>J16+J18+J19</f>
        <v>77476</v>
      </c>
      <c r="K15" s="42">
        <f>K16+K18+K19</f>
        <v>69865.68937</v>
      </c>
      <c r="L15" s="42">
        <f aca="true" t="shared" si="4" ref="L15:L16">K15/J15*100</f>
        <v>90.1772024497909</v>
      </c>
      <c r="M15" s="45">
        <f aca="true" t="shared" si="5" ref="M15:M16">K15/K$38*100</f>
        <v>19.1975666864533</v>
      </c>
      <c r="N15" s="46">
        <f aca="true" t="shared" si="6" ref="N15:N16">K15-C15</f>
        <v>-5969.31062999999</v>
      </c>
      <c r="O15" s="46">
        <f aca="true" t="shared" si="7" ref="O15:O16">K15-G15</f>
        <v>5201.68937000001</v>
      </c>
      <c r="P15" s="47">
        <f aca="true" t="shared" si="8" ref="P15:P16">K15/C15</f>
        <v>0.9212855458561351</v>
      </c>
      <c r="Q15" s="48">
        <f aca="true" t="shared" si="9" ref="Q15:Q16">K15/G15</f>
        <v>1.08044181260052</v>
      </c>
      <c r="R15" s="44">
        <f>R16+R18+R19</f>
        <v>83610.5</v>
      </c>
      <c r="S15" s="49">
        <f>S16+S18+S19</f>
        <v>78989.51</v>
      </c>
      <c r="T15" s="42">
        <f aca="true" t="shared" si="10" ref="T15:T16">S15/R15*100</f>
        <v>94.4731941562364</v>
      </c>
      <c r="U15" s="45">
        <f aca="true" t="shared" si="11" ref="U15:U16">S15/S$38*100</f>
        <v>25.6933010593423</v>
      </c>
      <c r="V15" s="42">
        <f aca="true" t="shared" si="12" ref="V15:V16">S15-G15</f>
        <v>14325.51</v>
      </c>
      <c r="W15" s="42">
        <f aca="true" t="shared" si="13" ref="W15:W16">S15-K15</f>
        <v>9123.82063</v>
      </c>
      <c r="X15" s="47">
        <f aca="true" t="shared" si="14" ref="X15:X16">S15/G15</f>
        <v>1.22153764072745</v>
      </c>
      <c r="Y15" s="48">
        <f aca="true" t="shared" si="15" ref="Y15:Y16">S15/K15</f>
        <v>1.13059086244296</v>
      </c>
      <c r="Z15" s="44">
        <f>Z16+Z18+Z19</f>
        <v>70143</v>
      </c>
      <c r="AA15" s="49">
        <f>AA16+AA18+AA19</f>
        <v>61488.29694</v>
      </c>
      <c r="AB15" s="42">
        <f aca="true" t="shared" si="16" ref="AB15:AB19">AA15/Z15*100</f>
        <v>87.6613445960395</v>
      </c>
      <c r="AC15" s="45">
        <f aca="true" t="shared" si="17" ref="AC15:AC39">AA15/AA$38*100</f>
        <v>17.7379632367132</v>
      </c>
      <c r="AD15" s="42">
        <f aca="true" t="shared" si="18" ref="AD15:AD16">AA15-K15</f>
        <v>-8377.39242999998</v>
      </c>
      <c r="AE15" s="42">
        <f aca="true" t="shared" si="19" ref="AE15:AE16">AA15-S15</f>
        <v>-17501.21306</v>
      </c>
      <c r="AF15" s="47">
        <f aca="true" t="shared" si="20" ref="AF15:AF16">AA15/K15</f>
        <v>0.880092896734556</v>
      </c>
      <c r="AG15" s="48">
        <f aca="true" t="shared" si="21" ref="AG15:AG16">AA15/S15</f>
        <v>0.778436237166176</v>
      </c>
      <c r="AH15" s="44">
        <f>AH16+AH18+AH19</f>
        <v>69811</v>
      </c>
      <c r="AI15" s="49">
        <f>AI16+AI18+AI19</f>
        <v>71121.99734</v>
      </c>
      <c r="AJ15" s="42">
        <f aca="true" t="shared" si="22" ref="AJ15:AJ19">AI15/AH15*100</f>
        <v>101.877923736947</v>
      </c>
      <c r="AK15" s="45">
        <f aca="true" t="shared" si="23" ref="AK15:AK39">AI15/AI$38*100</f>
        <v>15.1030075233071</v>
      </c>
      <c r="AL15" s="42">
        <f aca="true" t="shared" si="24" ref="AL15:AL16">AI15-S15</f>
        <v>-7867.51265999999</v>
      </c>
      <c r="AM15" s="42">
        <f aca="true" t="shared" si="25" ref="AM15:AM16">AI15-AA15</f>
        <v>9633.7004</v>
      </c>
      <c r="AN15" s="47">
        <f aca="true" t="shared" si="26" ref="AN15:AN16">AI15/S15</f>
        <v>0.900398006520106</v>
      </c>
      <c r="AO15" s="48">
        <f aca="true" t="shared" si="27" ref="AO15:AO16">AI15/AA15</f>
        <v>1.15667534928477</v>
      </c>
    </row>
    <row r="16" spans="1:41" ht="22.5" customHeight="1">
      <c r="A16" s="50" t="s">
        <v>29</v>
      </c>
      <c r="B16" s="51">
        <v>62980</v>
      </c>
      <c r="C16" s="52">
        <v>64012</v>
      </c>
      <c r="D16" s="52">
        <f t="shared" si="0"/>
        <v>101.638615433471</v>
      </c>
      <c r="E16" s="53">
        <f t="shared" si="1"/>
        <v>19.1231298695091</v>
      </c>
      <c r="F16" s="51">
        <v>53155</v>
      </c>
      <c r="G16" s="52">
        <v>52188</v>
      </c>
      <c r="H16" s="52">
        <f t="shared" si="2"/>
        <v>98.180792023328</v>
      </c>
      <c r="I16" s="53">
        <f t="shared" si="3"/>
        <v>15.4427038639309</v>
      </c>
      <c r="J16" s="54">
        <v>63779</v>
      </c>
      <c r="K16" s="52">
        <v>56128.11841</v>
      </c>
      <c r="L16" s="52">
        <f t="shared" si="4"/>
        <v>88.0040740839461</v>
      </c>
      <c r="M16" s="55">
        <f t="shared" si="5"/>
        <v>15.4227819961053</v>
      </c>
      <c r="N16" s="56">
        <f t="shared" si="6"/>
        <v>-7883.88159</v>
      </c>
      <c r="O16" s="56">
        <f t="shared" si="7"/>
        <v>3940.11841</v>
      </c>
      <c r="P16" s="57">
        <f t="shared" si="8"/>
        <v>0.876837443135662</v>
      </c>
      <c r="Q16" s="58">
        <f t="shared" si="9"/>
        <v>1.07549855158274</v>
      </c>
      <c r="R16" s="54">
        <v>71642</v>
      </c>
      <c r="S16" s="59">
        <v>67091</v>
      </c>
      <c r="T16" s="52">
        <f t="shared" si="10"/>
        <v>93.6475810278887</v>
      </c>
      <c r="U16" s="55">
        <f t="shared" si="11"/>
        <v>21.8230149974641</v>
      </c>
      <c r="V16" s="52">
        <f t="shared" si="12"/>
        <v>14903</v>
      </c>
      <c r="W16" s="52">
        <f t="shared" si="13"/>
        <v>10962.88159</v>
      </c>
      <c r="X16" s="57">
        <f t="shared" si="14"/>
        <v>1.28556373112593</v>
      </c>
      <c r="Y16" s="58">
        <f t="shared" si="15"/>
        <v>1.19531888651459</v>
      </c>
      <c r="Z16" s="54">
        <v>58419</v>
      </c>
      <c r="AA16" s="59">
        <v>50694</v>
      </c>
      <c r="AB16" s="52">
        <f t="shared" si="16"/>
        <v>86.7765624197607</v>
      </c>
      <c r="AC16" s="55">
        <f t="shared" si="17"/>
        <v>14.6240561711993</v>
      </c>
      <c r="AD16" s="52">
        <f t="shared" si="18"/>
        <v>-5434.11841</v>
      </c>
      <c r="AE16" s="52">
        <f t="shared" si="19"/>
        <v>-16397</v>
      </c>
      <c r="AF16" s="57">
        <f t="shared" si="20"/>
        <v>0.9031836704322551</v>
      </c>
      <c r="AG16" s="58">
        <f t="shared" si="21"/>
        <v>0.755600602167206</v>
      </c>
      <c r="AH16" s="54">
        <v>59559</v>
      </c>
      <c r="AI16" s="59">
        <v>60919</v>
      </c>
      <c r="AJ16" s="52">
        <f t="shared" si="22"/>
        <v>102.283450024346</v>
      </c>
      <c r="AK16" s="55">
        <f t="shared" si="23"/>
        <v>12.936364974594</v>
      </c>
      <c r="AL16" s="60">
        <f t="shared" si="24"/>
        <v>-6172</v>
      </c>
      <c r="AM16" s="52">
        <f t="shared" si="25"/>
        <v>10225</v>
      </c>
      <c r="AN16" s="61">
        <f t="shared" si="26"/>
        <v>0.908005544707934</v>
      </c>
      <c r="AO16" s="58">
        <f t="shared" si="27"/>
        <v>1.20170039846925</v>
      </c>
    </row>
    <row r="17" spans="1:41" ht="16.5" customHeight="1">
      <c r="A17" s="62" t="s">
        <v>30</v>
      </c>
      <c r="B17" s="51"/>
      <c r="C17" s="52"/>
      <c r="D17" s="52"/>
      <c r="E17" s="53"/>
      <c r="F17" s="51"/>
      <c r="G17" s="52"/>
      <c r="H17" s="52"/>
      <c r="I17" s="53"/>
      <c r="J17" s="54"/>
      <c r="K17" s="52"/>
      <c r="L17" s="52"/>
      <c r="M17" s="55"/>
      <c r="N17" s="56"/>
      <c r="O17" s="56"/>
      <c r="P17" s="57"/>
      <c r="Q17" s="58"/>
      <c r="R17" s="54">
        <f>R16-18637</f>
        <v>53005</v>
      </c>
      <c r="S17" s="59">
        <v>49378</v>
      </c>
      <c r="T17" s="52"/>
      <c r="U17" s="55"/>
      <c r="V17" s="52"/>
      <c r="W17" s="52"/>
      <c r="X17" s="57"/>
      <c r="Y17" s="58"/>
      <c r="Z17" s="54">
        <f>Z16</f>
        <v>58419</v>
      </c>
      <c r="AA17" s="59">
        <f>AA16</f>
        <v>50694</v>
      </c>
      <c r="AB17" s="52">
        <f t="shared" si="16"/>
        <v>86.7765624197607</v>
      </c>
      <c r="AC17" s="55">
        <f t="shared" si="17"/>
        <v>14.624056171199266</v>
      </c>
      <c r="AD17" s="52"/>
      <c r="AE17" s="52">
        <f>AA16-S17&amp;" *"</f>
        <v>0</v>
      </c>
      <c r="AF17" s="57"/>
      <c r="AG17" s="58">
        <f>AA16/S17</f>
        <v>1.02665154522257</v>
      </c>
      <c r="AH17" s="54">
        <f>AH16</f>
        <v>59559</v>
      </c>
      <c r="AI17" s="59">
        <f>AI16</f>
        <v>60919</v>
      </c>
      <c r="AJ17" s="52">
        <f t="shared" si="22"/>
        <v>102.2834500243456</v>
      </c>
      <c r="AK17" s="55">
        <f t="shared" si="23"/>
        <v>12.936364974593989</v>
      </c>
      <c r="AL17" s="63">
        <f>AI16-S17</f>
        <v>11541</v>
      </c>
      <c r="AM17" s="52"/>
      <c r="AN17" s="57">
        <f>AI16/S17</f>
        <v>1.23372757098303</v>
      </c>
      <c r="AO17" s="58"/>
    </row>
    <row r="18" spans="1:41" ht="21" customHeight="1">
      <c r="A18" s="50" t="s">
        <v>31</v>
      </c>
      <c r="B18" s="51">
        <v>9853</v>
      </c>
      <c r="C18" s="52">
        <v>9741</v>
      </c>
      <c r="D18" s="52">
        <f aca="true" t="shared" si="28" ref="D18:D19">C18/B18*100</f>
        <v>98.8632903684157</v>
      </c>
      <c r="E18" s="53">
        <f aca="true" t="shared" si="29" ref="E18:E39">C18/C$38*100</f>
        <v>2.91005449070312</v>
      </c>
      <c r="F18" s="51">
        <v>10422</v>
      </c>
      <c r="G18" s="52">
        <v>10412</v>
      </c>
      <c r="H18" s="52">
        <f aca="true" t="shared" si="30" ref="H18:H19">G18/F18*100</f>
        <v>99.9040491268471</v>
      </c>
      <c r="I18" s="53">
        <f aca="true" t="shared" si="31" ref="I18:I33">G18/G$38*100</f>
        <v>3.08096559805413</v>
      </c>
      <c r="J18" s="54">
        <v>10766</v>
      </c>
      <c r="K18" s="52">
        <v>10779.78116</v>
      </c>
      <c r="L18" s="52">
        <f aca="true" t="shared" si="32" ref="L18:L19">K18/J18*100</f>
        <v>100.128006316181</v>
      </c>
      <c r="M18" s="55">
        <f aca="true" t="shared" si="33" ref="M18:M39">K18/K$38*100</f>
        <v>2.96204860426575</v>
      </c>
      <c r="N18" s="56">
        <f aca="true" t="shared" si="34" ref="N18:N39">K18-C18</f>
        <v>1038.78116</v>
      </c>
      <c r="O18" s="56">
        <f aca="true" t="shared" si="35" ref="O18:O39">K18-G18</f>
        <v>367.78116</v>
      </c>
      <c r="P18" s="57">
        <f aca="true" t="shared" si="36" ref="P18:P19">K18/C18</f>
        <v>1.10664009444616</v>
      </c>
      <c r="Q18" s="58">
        <f aca="true" t="shared" si="37" ref="Q18:Q19">K18/G18</f>
        <v>1.03532281598156</v>
      </c>
      <c r="R18" s="54">
        <v>10067</v>
      </c>
      <c r="S18" s="59">
        <v>10101.81</v>
      </c>
      <c r="T18" s="52">
        <f aca="true" t="shared" si="38" ref="T18:T19">S18/R18*100</f>
        <v>100.34578325221</v>
      </c>
      <c r="U18" s="55">
        <f aca="true" t="shared" si="39" ref="U18:U39">S18/S$38*100</f>
        <v>3.28586473791615</v>
      </c>
      <c r="V18" s="52">
        <f aca="true" t="shared" si="40" ref="V18:V39">S18-G18</f>
        <v>-310.19</v>
      </c>
      <c r="W18" s="52">
        <f aca="true" t="shared" si="41" ref="W18:W39">S18-K18</f>
        <v>-677.971160000001</v>
      </c>
      <c r="X18" s="57">
        <f aca="true" t="shared" si="42" ref="X18:X33">S18/G18</f>
        <v>0.9702084133691891</v>
      </c>
      <c r="Y18" s="58">
        <f aca="true" t="shared" si="43" ref="Y18:Y39">S18/K18</f>
        <v>0.93710714995628</v>
      </c>
      <c r="Z18" s="54">
        <v>10204</v>
      </c>
      <c r="AA18" s="59">
        <v>9345.26424</v>
      </c>
      <c r="AB18" s="52">
        <f t="shared" si="16"/>
        <v>91.5843222265778</v>
      </c>
      <c r="AC18" s="55">
        <f t="shared" si="17"/>
        <v>2.69589436975697</v>
      </c>
      <c r="AD18" s="52">
        <f aca="true" t="shared" si="44" ref="AD18:AD39">AA18-K18</f>
        <v>-1434.51692</v>
      </c>
      <c r="AE18" s="52">
        <f aca="true" t="shared" si="45" ref="AE18:AE39">AA18-S18</f>
        <v>-756.545759999999</v>
      </c>
      <c r="AF18" s="57">
        <f aca="true" t="shared" si="46" ref="AF18:AF39">AA18/K18</f>
        <v>0.8669252280071331</v>
      </c>
      <c r="AG18" s="58">
        <f aca="true" t="shared" si="47" ref="AG18:AG33">AA18/S18</f>
        <v>0.9251079004653621</v>
      </c>
      <c r="AH18" s="54">
        <v>8362</v>
      </c>
      <c r="AI18" s="59">
        <v>8310.02026</v>
      </c>
      <c r="AJ18" s="52">
        <f t="shared" si="22"/>
        <v>99.3783814876824</v>
      </c>
      <c r="AK18" s="55">
        <f t="shared" si="23"/>
        <v>1.7646621748490698</v>
      </c>
      <c r="AL18" s="52">
        <f aca="true" t="shared" si="48" ref="AL18:AL39">AI18-S18</f>
        <v>-1791.78974</v>
      </c>
      <c r="AM18" s="52">
        <f aca="true" t="shared" si="49" ref="AM18:AM39">AI18-AA18</f>
        <v>-1035.24398</v>
      </c>
      <c r="AN18" s="57">
        <f aca="true" t="shared" si="50" ref="AN18:AN33">AI18/S18</f>
        <v>0.8226268619188051</v>
      </c>
      <c r="AO18" s="58">
        <f aca="true" t="shared" si="51" ref="AO18:AO33">AI18/AA18</f>
        <v>0.8892226101463341</v>
      </c>
    </row>
    <row r="19" spans="1:41" ht="18.75" customHeight="1">
      <c r="A19" s="50" t="s">
        <v>32</v>
      </c>
      <c r="B19" s="51">
        <v>2051</v>
      </c>
      <c r="C19" s="52">
        <v>2082</v>
      </c>
      <c r="D19" s="52">
        <f t="shared" si="28"/>
        <v>101.511457825451</v>
      </c>
      <c r="E19" s="53">
        <f t="shared" si="29"/>
        <v>0.6219826968118161</v>
      </c>
      <c r="F19" s="51">
        <v>2085</v>
      </c>
      <c r="G19" s="52">
        <v>2064</v>
      </c>
      <c r="H19" s="52">
        <f t="shared" si="30"/>
        <v>98.9928057553957</v>
      </c>
      <c r="I19" s="53">
        <f t="shared" si="31"/>
        <v>0.610748462772159</v>
      </c>
      <c r="J19" s="54">
        <v>2931</v>
      </c>
      <c r="K19" s="52">
        <v>2957.7898</v>
      </c>
      <c r="L19" s="52">
        <f t="shared" si="32"/>
        <v>100.914015694302</v>
      </c>
      <c r="M19" s="55">
        <f t="shared" si="33"/>
        <v>0.812736086082242</v>
      </c>
      <c r="N19" s="56">
        <f t="shared" si="34"/>
        <v>875.7898</v>
      </c>
      <c r="O19" s="56">
        <f t="shared" si="35"/>
        <v>893.7898</v>
      </c>
      <c r="P19" s="57">
        <f t="shared" si="36"/>
        <v>1.42064831892411</v>
      </c>
      <c r="Q19" s="58">
        <f t="shared" si="37"/>
        <v>1.43303769379845</v>
      </c>
      <c r="R19" s="54">
        <v>1901.5</v>
      </c>
      <c r="S19" s="59">
        <v>1796.7</v>
      </c>
      <c r="T19" s="52">
        <f t="shared" si="38"/>
        <v>94.4885616618459</v>
      </c>
      <c r="U19" s="55">
        <f t="shared" si="39"/>
        <v>0.5844213239621361</v>
      </c>
      <c r="V19" s="52">
        <f t="shared" si="40"/>
        <v>-267.3</v>
      </c>
      <c r="W19" s="52">
        <f t="shared" si="41"/>
        <v>-1161.0898</v>
      </c>
      <c r="X19" s="57">
        <f t="shared" si="42"/>
        <v>0.8704941860465121</v>
      </c>
      <c r="Y19" s="58">
        <f t="shared" si="43"/>
        <v>0.6074468172146651</v>
      </c>
      <c r="Z19" s="54">
        <v>1520</v>
      </c>
      <c r="AA19" s="59">
        <v>1449.0327</v>
      </c>
      <c r="AB19" s="52">
        <f t="shared" si="16"/>
        <v>95.3310986842105</v>
      </c>
      <c r="AC19" s="55">
        <f t="shared" si="17"/>
        <v>0.418012695756984</v>
      </c>
      <c r="AD19" s="52">
        <f t="shared" si="44"/>
        <v>-1508.7571</v>
      </c>
      <c r="AE19" s="52">
        <f t="shared" si="45"/>
        <v>-347.6673</v>
      </c>
      <c r="AF19" s="57">
        <f t="shared" si="46"/>
        <v>0.48990388025545306</v>
      </c>
      <c r="AG19" s="58">
        <f t="shared" si="47"/>
        <v>0.806496744030723</v>
      </c>
      <c r="AH19" s="54">
        <v>1890</v>
      </c>
      <c r="AI19" s="59">
        <v>1892.97708</v>
      </c>
      <c r="AJ19" s="52">
        <f t="shared" si="22"/>
        <v>100.157517460317</v>
      </c>
      <c r="AK19" s="55">
        <f t="shared" si="23"/>
        <v>0.40198037386400304</v>
      </c>
      <c r="AL19" s="52">
        <f t="shared" si="48"/>
        <v>96.2770799999998</v>
      </c>
      <c r="AM19" s="52">
        <f t="shared" si="49"/>
        <v>443.94438</v>
      </c>
      <c r="AN19" s="57">
        <f t="shared" si="50"/>
        <v>1.0535855067624</v>
      </c>
      <c r="AO19" s="58">
        <f t="shared" si="51"/>
        <v>1.30637292036267</v>
      </c>
    </row>
    <row r="20" spans="1:41" ht="19.5" customHeight="1" hidden="1">
      <c r="A20" s="50" t="s">
        <v>33</v>
      </c>
      <c r="B20" s="51">
        <v>0</v>
      </c>
      <c r="C20" s="52">
        <v>0</v>
      </c>
      <c r="D20" s="52"/>
      <c r="E20" s="53">
        <f t="shared" si="29"/>
        <v>0</v>
      </c>
      <c r="F20" s="51">
        <v>0</v>
      </c>
      <c r="G20" s="52">
        <v>0</v>
      </c>
      <c r="H20" s="52"/>
      <c r="I20" s="53">
        <f t="shared" si="31"/>
        <v>0</v>
      </c>
      <c r="J20" s="54">
        <v>0</v>
      </c>
      <c r="K20" s="52">
        <v>0</v>
      </c>
      <c r="L20" s="52"/>
      <c r="M20" s="55">
        <f t="shared" si="33"/>
        <v>0</v>
      </c>
      <c r="N20" s="56">
        <f t="shared" si="34"/>
        <v>0</v>
      </c>
      <c r="O20" s="56">
        <f t="shared" si="35"/>
        <v>0</v>
      </c>
      <c r="P20" s="57"/>
      <c r="Q20" s="58"/>
      <c r="R20" s="54">
        <v>0</v>
      </c>
      <c r="S20" s="59">
        <v>0</v>
      </c>
      <c r="T20" s="52"/>
      <c r="U20" s="55">
        <f t="shared" si="39"/>
        <v>0</v>
      </c>
      <c r="V20" s="52">
        <f t="shared" si="40"/>
        <v>0</v>
      </c>
      <c r="W20" s="52">
        <f t="shared" si="41"/>
        <v>0</v>
      </c>
      <c r="X20" s="57" t="e">
        <f t="shared" si="42"/>
        <v>#DIV/0!</v>
      </c>
      <c r="Y20" s="58" t="e">
        <f t="shared" si="43"/>
        <v>#DIV/0!</v>
      </c>
      <c r="Z20" s="54">
        <v>0</v>
      </c>
      <c r="AA20" s="59">
        <v>0</v>
      </c>
      <c r="AB20" s="52"/>
      <c r="AC20" s="55">
        <f t="shared" si="17"/>
        <v>0</v>
      </c>
      <c r="AD20" s="52">
        <f t="shared" si="44"/>
        <v>0</v>
      </c>
      <c r="AE20" s="52">
        <f t="shared" si="45"/>
        <v>0</v>
      </c>
      <c r="AF20" s="57" t="e">
        <f t="shared" si="46"/>
        <v>#DIV/0!</v>
      </c>
      <c r="AG20" s="58" t="e">
        <f t="shared" si="47"/>
        <v>#DIV/0!</v>
      </c>
      <c r="AH20" s="54">
        <v>0</v>
      </c>
      <c r="AI20" s="59">
        <v>0</v>
      </c>
      <c r="AJ20" s="52"/>
      <c r="AK20" s="55">
        <f t="shared" si="23"/>
        <v>0</v>
      </c>
      <c r="AL20" s="52">
        <f t="shared" si="48"/>
        <v>0</v>
      </c>
      <c r="AM20" s="52">
        <f t="shared" si="49"/>
        <v>0</v>
      </c>
      <c r="AN20" s="57" t="e">
        <f t="shared" si="50"/>
        <v>#DIV/0!</v>
      </c>
      <c r="AO20" s="58" t="e">
        <f t="shared" si="51"/>
        <v>#DIV/0!</v>
      </c>
    </row>
    <row r="21" spans="1:41" ht="21.75" customHeight="1">
      <c r="A21" s="64" t="s">
        <v>34</v>
      </c>
      <c r="B21" s="65">
        <f>B22+B23+B24+B25+B26+B27</f>
        <v>33854</v>
      </c>
      <c r="C21" s="66">
        <f>C22+C23+C24+C25+C26+C27</f>
        <v>34370</v>
      </c>
      <c r="D21" s="66">
        <f aca="true" t="shared" si="52" ref="D21:D33">C21/B21*100</f>
        <v>101.5241921191</v>
      </c>
      <c r="E21" s="67">
        <f t="shared" si="29"/>
        <v>10.2677931265236</v>
      </c>
      <c r="F21" s="65">
        <f>F22+F23+F24+F25+F26+F27</f>
        <v>52414</v>
      </c>
      <c r="G21" s="66">
        <f>G22+G23+G24+G25+G26+G27</f>
        <v>53600</v>
      </c>
      <c r="H21" s="66">
        <f aca="true" t="shared" si="53" ref="H21:H33">G21/F21*100</f>
        <v>102.26275422597</v>
      </c>
      <c r="I21" s="67">
        <f t="shared" si="31"/>
        <v>15.860522095246</v>
      </c>
      <c r="J21" s="68">
        <f>J22+J23+J24+J25+J26+J27</f>
        <v>62652.8616</v>
      </c>
      <c r="K21" s="66">
        <f>K22+K23+K24+K25+K26+K27</f>
        <v>63811.04952</v>
      </c>
      <c r="L21" s="66">
        <f aca="true" t="shared" si="54" ref="L21:L39">K21/J21*100</f>
        <v>101.848579443018</v>
      </c>
      <c r="M21" s="69">
        <f t="shared" si="33"/>
        <v>17.5338837924469</v>
      </c>
      <c r="N21" s="70">
        <f t="shared" si="34"/>
        <v>29441.04952</v>
      </c>
      <c r="O21" s="70">
        <f t="shared" si="35"/>
        <v>10211.04952</v>
      </c>
      <c r="P21" s="71">
        <f aca="true" t="shared" si="55" ref="P21:P33">K21/C21</f>
        <v>1.85659149025313</v>
      </c>
      <c r="Q21" s="72">
        <f aca="true" t="shared" si="56" ref="Q21:Q33">K21/G21</f>
        <v>1.19050465522388</v>
      </c>
      <c r="R21" s="68">
        <f>R22+R23+R24+R25+R26+R27</f>
        <v>43581.9</v>
      </c>
      <c r="S21" s="73">
        <f>S22+S23+S24+S25+S26+S27</f>
        <v>35978.87</v>
      </c>
      <c r="T21" s="66">
        <f aca="true" t="shared" si="57" ref="T21:T33">S21/R21*100</f>
        <v>82.5546155628827</v>
      </c>
      <c r="U21" s="69">
        <f t="shared" si="39"/>
        <v>11.7030215617864</v>
      </c>
      <c r="V21" s="66">
        <f t="shared" si="40"/>
        <v>-17621.13</v>
      </c>
      <c r="W21" s="66">
        <f t="shared" si="41"/>
        <v>-27832.17952</v>
      </c>
      <c r="X21" s="71">
        <f t="shared" si="42"/>
        <v>0.671247574626866</v>
      </c>
      <c r="Y21" s="72">
        <f t="shared" si="43"/>
        <v>0.5638344811853211</v>
      </c>
      <c r="Z21" s="68">
        <f>Z22+Z23+Z24+Z25+Z26+Z27</f>
        <v>50440.69288</v>
      </c>
      <c r="AA21" s="73">
        <f>AA22+AA23+AA24+AA25+AA26+AA27</f>
        <v>41815.41427</v>
      </c>
      <c r="AB21" s="66">
        <f aca="true" t="shared" si="58" ref="AB21:AB26">AA21/Z21*100</f>
        <v>82.9001583492919</v>
      </c>
      <c r="AC21" s="69">
        <f t="shared" si="17"/>
        <v>12.0627878468152</v>
      </c>
      <c r="AD21" s="66">
        <f t="shared" si="44"/>
        <v>-21995.63525</v>
      </c>
      <c r="AE21" s="66">
        <f t="shared" si="45"/>
        <v>5836.54427</v>
      </c>
      <c r="AF21" s="71">
        <f t="shared" si="46"/>
        <v>0.6553005252937261</v>
      </c>
      <c r="AG21" s="72">
        <f t="shared" si="47"/>
        <v>1.16222144469796</v>
      </c>
      <c r="AH21" s="68">
        <f>AH22+AH23+AH24+AH25+AH26+AH27</f>
        <v>42843</v>
      </c>
      <c r="AI21" s="73">
        <f>AI22+AI23+AI24+AI25+AI26+AI27</f>
        <v>41051.14416</v>
      </c>
      <c r="AJ21" s="66">
        <f aca="true" t="shared" si="59" ref="AJ21:AJ26">AI21/AH21*100</f>
        <v>95.8176228555423</v>
      </c>
      <c r="AK21" s="69">
        <f t="shared" si="23"/>
        <v>8.71735556195001</v>
      </c>
      <c r="AL21" s="66">
        <f t="shared" si="48"/>
        <v>5072.27416000001</v>
      </c>
      <c r="AM21" s="66">
        <f t="shared" si="49"/>
        <v>-764.27010999999</v>
      </c>
      <c r="AN21" s="71">
        <f t="shared" si="50"/>
        <v>1.14097925143286</v>
      </c>
      <c r="AO21" s="72">
        <f t="shared" si="51"/>
        <v>0.981722766033952</v>
      </c>
    </row>
    <row r="22" spans="1:41" ht="30" customHeight="1">
      <c r="A22" s="50" t="s">
        <v>35</v>
      </c>
      <c r="B22" s="51">
        <v>6403</v>
      </c>
      <c r="C22" s="52">
        <v>6653</v>
      </c>
      <c r="D22" s="52">
        <f t="shared" si="52"/>
        <v>103.904419803217</v>
      </c>
      <c r="E22" s="53">
        <f t="shared" si="29"/>
        <v>1.98753644663257</v>
      </c>
      <c r="F22" s="51">
        <v>7900</v>
      </c>
      <c r="G22" s="52">
        <v>8184</v>
      </c>
      <c r="H22" s="52">
        <f t="shared" si="53"/>
        <v>103.594936708861</v>
      </c>
      <c r="I22" s="53">
        <f t="shared" si="31"/>
        <v>2.42168867215472</v>
      </c>
      <c r="J22" s="54">
        <v>12951</v>
      </c>
      <c r="K22" s="52">
        <v>13213.7789</v>
      </c>
      <c r="L22" s="52">
        <f t="shared" si="54"/>
        <v>102.02902401359</v>
      </c>
      <c r="M22" s="55">
        <f t="shared" si="33"/>
        <v>3.6308580635250403</v>
      </c>
      <c r="N22" s="56">
        <f t="shared" si="34"/>
        <v>6560.7789</v>
      </c>
      <c r="O22" s="56">
        <f t="shared" si="35"/>
        <v>5029.7789</v>
      </c>
      <c r="P22" s="57">
        <f t="shared" si="55"/>
        <v>1.98613841875845</v>
      </c>
      <c r="Q22" s="58">
        <f t="shared" si="56"/>
        <v>1.6145868646138801</v>
      </c>
      <c r="R22" s="54">
        <v>14298</v>
      </c>
      <c r="S22" s="59">
        <v>14863.66</v>
      </c>
      <c r="T22" s="52">
        <f t="shared" si="57"/>
        <v>103.956217652819</v>
      </c>
      <c r="U22" s="55">
        <f t="shared" si="39"/>
        <v>4.83477478495188</v>
      </c>
      <c r="V22" s="52">
        <f t="shared" si="40"/>
        <v>6679.66</v>
      </c>
      <c r="W22" s="52">
        <f t="shared" si="41"/>
        <v>1649.8811</v>
      </c>
      <c r="X22" s="57">
        <f t="shared" si="42"/>
        <v>1.81618523949169</v>
      </c>
      <c r="Y22" s="58">
        <f t="shared" si="43"/>
        <v>1.1248606558718799</v>
      </c>
      <c r="Z22" s="54">
        <v>16705.3</v>
      </c>
      <c r="AA22" s="59">
        <v>16885.32749</v>
      </c>
      <c r="AB22" s="52">
        <f t="shared" si="58"/>
        <v>101.077666908107</v>
      </c>
      <c r="AC22" s="55">
        <f t="shared" si="17"/>
        <v>4.87102966194925</v>
      </c>
      <c r="AD22" s="52">
        <f t="shared" si="44"/>
        <v>3671.54859</v>
      </c>
      <c r="AE22" s="52">
        <f t="shared" si="45"/>
        <v>2021.66749</v>
      </c>
      <c r="AF22" s="57">
        <f t="shared" si="46"/>
        <v>1.27785757713866</v>
      </c>
      <c r="AG22" s="58">
        <f t="shared" si="47"/>
        <v>1.13601411025279</v>
      </c>
      <c r="AH22" s="54">
        <v>14232.1</v>
      </c>
      <c r="AI22" s="59">
        <v>14478.02411</v>
      </c>
      <c r="AJ22" s="52">
        <f t="shared" si="59"/>
        <v>101.727953780538</v>
      </c>
      <c r="AK22" s="55">
        <f t="shared" si="23"/>
        <v>3.07445959385301</v>
      </c>
      <c r="AL22" s="52">
        <f t="shared" si="48"/>
        <v>-385.63589</v>
      </c>
      <c r="AM22" s="52">
        <f t="shared" si="49"/>
        <v>-2407.30338</v>
      </c>
      <c r="AN22" s="57">
        <f t="shared" si="50"/>
        <v>0.974055118994918</v>
      </c>
      <c r="AO22" s="58">
        <f t="shared" si="51"/>
        <v>0.8574322362758041</v>
      </c>
    </row>
    <row r="23" spans="1:41" ht="30" customHeight="1">
      <c r="A23" s="50" t="s">
        <v>36</v>
      </c>
      <c r="B23" s="51">
        <v>400</v>
      </c>
      <c r="C23" s="52">
        <v>383</v>
      </c>
      <c r="D23" s="52">
        <f t="shared" si="52"/>
        <v>95.75</v>
      </c>
      <c r="E23" s="53">
        <f t="shared" si="29"/>
        <v>0.11441852683906101</v>
      </c>
      <c r="F23" s="51">
        <v>555</v>
      </c>
      <c r="G23" s="52">
        <v>532</v>
      </c>
      <c r="H23" s="52">
        <f t="shared" si="53"/>
        <v>95.8558558558559</v>
      </c>
      <c r="I23" s="53">
        <f t="shared" si="31"/>
        <v>0.15742159990057603</v>
      </c>
      <c r="J23" s="54">
        <v>496.3</v>
      </c>
      <c r="K23" s="52">
        <v>495.28763</v>
      </c>
      <c r="L23" s="52">
        <f t="shared" si="54"/>
        <v>99.7960165222647</v>
      </c>
      <c r="M23" s="55">
        <f t="shared" si="33"/>
        <v>0.13609423154111502</v>
      </c>
      <c r="N23" s="56">
        <f t="shared" si="34"/>
        <v>112.28763</v>
      </c>
      <c r="O23" s="56">
        <f t="shared" si="35"/>
        <v>-36.71237</v>
      </c>
      <c r="P23" s="57">
        <f t="shared" si="55"/>
        <v>1.2931791906005201</v>
      </c>
      <c r="Q23" s="58">
        <f t="shared" si="56"/>
        <v>0.9309917857142861</v>
      </c>
      <c r="R23" s="54">
        <v>740</v>
      </c>
      <c r="S23" s="59">
        <v>738.45</v>
      </c>
      <c r="T23" s="52">
        <f t="shared" si="57"/>
        <v>99.7905405405406</v>
      </c>
      <c r="U23" s="55">
        <f t="shared" si="39"/>
        <v>0.24019921337999603</v>
      </c>
      <c r="V23" s="52">
        <f t="shared" si="40"/>
        <v>206.45</v>
      </c>
      <c r="W23" s="52">
        <f t="shared" si="41"/>
        <v>243.16237</v>
      </c>
      <c r="X23" s="57">
        <f t="shared" si="42"/>
        <v>1.38806390977444</v>
      </c>
      <c r="Y23" s="58">
        <f t="shared" si="43"/>
        <v>1.4909518333821499</v>
      </c>
      <c r="Z23" s="54">
        <v>809</v>
      </c>
      <c r="AA23" s="59">
        <v>541.30474</v>
      </c>
      <c r="AB23" s="52">
        <f t="shared" si="58"/>
        <v>66.9103510506799</v>
      </c>
      <c r="AC23" s="55">
        <f t="shared" si="17"/>
        <v>0.15615400093692403</v>
      </c>
      <c r="AD23" s="52">
        <f t="shared" si="44"/>
        <v>46.0171100000001</v>
      </c>
      <c r="AE23" s="52">
        <f t="shared" si="45"/>
        <v>-197.14526</v>
      </c>
      <c r="AF23" s="57">
        <f t="shared" si="46"/>
        <v>1.0929098713812</v>
      </c>
      <c r="AG23" s="58">
        <f t="shared" si="47"/>
        <v>0.7330282889836821</v>
      </c>
      <c r="AH23" s="54">
        <v>429</v>
      </c>
      <c r="AI23" s="59">
        <v>409.13587</v>
      </c>
      <c r="AJ23" s="52">
        <f t="shared" si="59"/>
        <v>95.3696666666667</v>
      </c>
      <c r="AK23" s="55">
        <f t="shared" si="23"/>
        <v>0.086881448128138</v>
      </c>
      <c r="AL23" s="52">
        <f t="shared" si="48"/>
        <v>-329.31413</v>
      </c>
      <c r="AM23" s="52">
        <f t="shared" si="49"/>
        <v>-132.16887</v>
      </c>
      <c r="AN23" s="57">
        <f t="shared" si="50"/>
        <v>0.55404681427314</v>
      </c>
      <c r="AO23" s="58">
        <f t="shared" si="51"/>
        <v>0.75583278653721</v>
      </c>
    </row>
    <row r="24" spans="1:41" ht="26.25" customHeight="1">
      <c r="A24" s="50" t="s">
        <v>37</v>
      </c>
      <c r="B24" s="51">
        <v>15642</v>
      </c>
      <c r="C24" s="52">
        <v>15854</v>
      </c>
      <c r="D24" s="52">
        <f t="shared" si="52"/>
        <v>101.355325405958</v>
      </c>
      <c r="E24" s="53">
        <f t="shared" si="29"/>
        <v>4.73626977677931</v>
      </c>
      <c r="F24" s="51">
        <v>15297</v>
      </c>
      <c r="G24" s="52">
        <v>15559</v>
      </c>
      <c r="H24" s="52">
        <f t="shared" si="53"/>
        <v>101.712754134798</v>
      </c>
      <c r="I24" s="53">
        <f t="shared" si="31"/>
        <v>4.6039899865658995</v>
      </c>
      <c r="J24" s="54">
        <v>20315.9116</v>
      </c>
      <c r="K24" s="52">
        <v>20471.54476</v>
      </c>
      <c r="L24" s="52">
        <f t="shared" si="54"/>
        <v>100.766065353425</v>
      </c>
      <c r="M24" s="55">
        <f t="shared" si="33"/>
        <v>5.62513372799508</v>
      </c>
      <c r="N24" s="56">
        <f t="shared" si="34"/>
        <v>4617.54476</v>
      </c>
      <c r="O24" s="56">
        <f t="shared" si="35"/>
        <v>4912.54476</v>
      </c>
      <c r="P24" s="57">
        <f t="shared" si="55"/>
        <v>1.29125424246247</v>
      </c>
      <c r="Q24" s="58">
        <f t="shared" si="56"/>
        <v>1.31573653576708</v>
      </c>
      <c r="R24" s="54">
        <v>17532.04</v>
      </c>
      <c r="S24" s="59">
        <v>16952.65</v>
      </c>
      <c r="T24" s="52">
        <f t="shared" si="57"/>
        <v>96.6952505241832</v>
      </c>
      <c r="U24" s="55">
        <f t="shared" si="39"/>
        <v>5.51427069497785</v>
      </c>
      <c r="V24" s="52">
        <f t="shared" si="40"/>
        <v>1393.65</v>
      </c>
      <c r="W24" s="52">
        <f t="shared" si="41"/>
        <v>-3518.89476</v>
      </c>
      <c r="X24" s="57">
        <f t="shared" si="42"/>
        <v>1.08957195192493</v>
      </c>
      <c r="Y24" s="58">
        <f t="shared" si="43"/>
        <v>0.8281080005806071</v>
      </c>
      <c r="Z24" s="54">
        <v>20168.69288</v>
      </c>
      <c r="AA24" s="59">
        <v>18551.85082</v>
      </c>
      <c r="AB24" s="52">
        <f t="shared" si="58"/>
        <v>91.9834068096534</v>
      </c>
      <c r="AC24" s="55">
        <f t="shared" si="17"/>
        <v>5.35178341561899</v>
      </c>
      <c r="AD24" s="52">
        <f t="shared" si="44"/>
        <v>-1919.69394</v>
      </c>
      <c r="AE24" s="52">
        <f t="shared" si="45"/>
        <v>1599.20082</v>
      </c>
      <c r="AF24" s="57">
        <f t="shared" si="46"/>
        <v>0.9062262295051151</v>
      </c>
      <c r="AG24" s="58">
        <f t="shared" si="47"/>
        <v>1.09433338268648</v>
      </c>
      <c r="AH24" s="54">
        <v>19460.2</v>
      </c>
      <c r="AI24" s="59">
        <v>19050.9431</v>
      </c>
      <c r="AJ24" s="52">
        <f t="shared" si="59"/>
        <v>97.8969542964615</v>
      </c>
      <c r="AK24" s="55">
        <f t="shared" si="23"/>
        <v>4.04553510484123</v>
      </c>
      <c r="AL24" s="52">
        <f t="shared" si="48"/>
        <v>2098.2931</v>
      </c>
      <c r="AM24" s="52">
        <f t="shared" si="49"/>
        <v>499.092280000001</v>
      </c>
      <c r="AN24" s="57">
        <f t="shared" si="50"/>
        <v>1.12377375218624</v>
      </c>
      <c r="AO24" s="58">
        <f t="shared" si="51"/>
        <v>1.02690256001099</v>
      </c>
    </row>
    <row r="25" spans="1:41" ht="35.25" customHeight="1">
      <c r="A25" s="50" t="s">
        <v>38</v>
      </c>
      <c r="B25" s="51">
        <v>8779</v>
      </c>
      <c r="C25" s="52">
        <v>8760</v>
      </c>
      <c r="D25" s="52">
        <f t="shared" si="52"/>
        <v>99.7835744390022</v>
      </c>
      <c r="E25" s="53">
        <f t="shared" si="29"/>
        <v>2.61698771569237</v>
      </c>
      <c r="F25" s="51">
        <v>25391</v>
      </c>
      <c r="G25" s="52">
        <v>26126</v>
      </c>
      <c r="H25" s="52">
        <f t="shared" si="53"/>
        <v>102.894726477886</v>
      </c>
      <c r="I25" s="53">
        <f t="shared" si="31"/>
        <v>7.73082090038054</v>
      </c>
      <c r="J25" s="54">
        <v>26190</v>
      </c>
      <c r="K25" s="52">
        <v>26551.98713</v>
      </c>
      <c r="L25" s="52">
        <f t="shared" si="54"/>
        <v>101.382157808324</v>
      </c>
      <c r="M25" s="55">
        <f t="shared" si="33"/>
        <v>7.29590659138193</v>
      </c>
      <c r="N25" s="56">
        <f t="shared" si="34"/>
        <v>17791.98713</v>
      </c>
      <c r="O25" s="56">
        <f t="shared" si="35"/>
        <v>425.987130000001</v>
      </c>
      <c r="P25" s="57">
        <f t="shared" si="55"/>
        <v>3.0310487591324202</v>
      </c>
      <c r="Q25" s="58">
        <f t="shared" si="56"/>
        <v>1.01630510334533</v>
      </c>
      <c r="R25" s="54">
        <v>9603</v>
      </c>
      <c r="S25" s="59">
        <v>2003.14</v>
      </c>
      <c r="T25" s="52">
        <f t="shared" si="57"/>
        <v>20.8595230657086</v>
      </c>
      <c r="U25" s="55">
        <f t="shared" si="39"/>
        <v>0.65157106410726</v>
      </c>
      <c r="V25" s="52">
        <f t="shared" si="40"/>
        <v>-24122.86</v>
      </c>
      <c r="W25" s="52">
        <f t="shared" si="41"/>
        <v>-24548.84713</v>
      </c>
      <c r="X25" s="57">
        <f t="shared" si="42"/>
        <v>0.0766722804868713</v>
      </c>
      <c r="Y25" s="58">
        <f t="shared" si="43"/>
        <v>0.07544218781790289</v>
      </c>
      <c r="Z25" s="54">
        <v>10271</v>
      </c>
      <c r="AA25" s="59">
        <v>3319.38497</v>
      </c>
      <c r="AB25" s="52">
        <f t="shared" si="58"/>
        <v>32.3180310583195</v>
      </c>
      <c r="AC25" s="55">
        <f t="shared" si="17"/>
        <v>0.9575664231489841</v>
      </c>
      <c r="AD25" s="52">
        <f t="shared" si="44"/>
        <v>-23232.60216</v>
      </c>
      <c r="AE25" s="52">
        <f t="shared" si="45"/>
        <v>1316.24497</v>
      </c>
      <c r="AF25" s="57">
        <f t="shared" si="46"/>
        <v>0.125014559315207</v>
      </c>
      <c r="AG25" s="58">
        <f t="shared" si="47"/>
        <v>1.65709085236179</v>
      </c>
      <c r="AH25" s="54">
        <v>6318</v>
      </c>
      <c r="AI25" s="59">
        <v>4705.67871</v>
      </c>
      <c r="AJ25" s="52">
        <f t="shared" si="59"/>
        <v>74.4805113960114</v>
      </c>
      <c r="AK25" s="55">
        <f t="shared" si="23"/>
        <v>0.9992675067833791</v>
      </c>
      <c r="AL25" s="52">
        <f t="shared" si="48"/>
        <v>2702.53871</v>
      </c>
      <c r="AM25" s="52">
        <f t="shared" si="49"/>
        <v>1386.29374</v>
      </c>
      <c r="AN25" s="57">
        <f t="shared" si="50"/>
        <v>2.34915118763541</v>
      </c>
      <c r="AO25" s="58">
        <f t="shared" si="51"/>
        <v>1.41763572243927</v>
      </c>
    </row>
    <row r="26" spans="1:41" ht="21.75" customHeight="1">
      <c r="A26" s="50" t="s">
        <v>39</v>
      </c>
      <c r="B26" s="51">
        <v>1470</v>
      </c>
      <c r="C26" s="52">
        <v>1575</v>
      </c>
      <c r="D26" s="52">
        <f t="shared" si="52"/>
        <v>107.142857142857</v>
      </c>
      <c r="E26" s="53">
        <f t="shared" si="29"/>
        <v>0.47052005162277105</v>
      </c>
      <c r="F26" s="51">
        <v>2140</v>
      </c>
      <c r="G26" s="52">
        <v>2024</v>
      </c>
      <c r="H26" s="52">
        <f t="shared" si="53"/>
        <v>94.5794392523365</v>
      </c>
      <c r="I26" s="53">
        <f t="shared" si="31"/>
        <v>0.598912252253319</v>
      </c>
      <c r="J26" s="54">
        <v>1896.25</v>
      </c>
      <c r="K26" s="52">
        <v>2267.62008</v>
      </c>
      <c r="L26" s="52">
        <f t="shared" si="54"/>
        <v>119.584447198418</v>
      </c>
      <c r="M26" s="55">
        <f t="shared" si="33"/>
        <v>0.62309250932595</v>
      </c>
      <c r="N26" s="56">
        <f t="shared" si="34"/>
        <v>692.62008</v>
      </c>
      <c r="O26" s="56">
        <f t="shared" si="35"/>
        <v>243.62008</v>
      </c>
      <c r="P26" s="57">
        <f t="shared" si="55"/>
        <v>1.43975878095238</v>
      </c>
      <c r="Q26" s="58">
        <f t="shared" si="56"/>
        <v>1.12036565217391</v>
      </c>
      <c r="R26" s="54">
        <v>1342.37</v>
      </c>
      <c r="S26" s="59">
        <v>1358.34</v>
      </c>
      <c r="T26" s="52">
        <f t="shared" si="57"/>
        <v>101.189686897055</v>
      </c>
      <c r="U26" s="55">
        <f t="shared" si="39"/>
        <v>0.44183384048017404</v>
      </c>
      <c r="V26" s="52">
        <f t="shared" si="40"/>
        <v>-665.66</v>
      </c>
      <c r="W26" s="52">
        <f t="shared" si="41"/>
        <v>-909.28008</v>
      </c>
      <c r="X26" s="57">
        <f t="shared" si="42"/>
        <v>0.671116600790514</v>
      </c>
      <c r="Y26" s="58">
        <f t="shared" si="43"/>
        <v>0.5990156869663991</v>
      </c>
      <c r="Z26" s="54">
        <v>2486.7</v>
      </c>
      <c r="AA26" s="59">
        <v>2472.41437</v>
      </c>
      <c r="AB26" s="52">
        <f t="shared" si="58"/>
        <v>99.4255185587325</v>
      </c>
      <c r="AC26" s="55">
        <f t="shared" si="17"/>
        <v>0.71323483302482</v>
      </c>
      <c r="AD26" s="52">
        <f t="shared" si="44"/>
        <v>204.79429</v>
      </c>
      <c r="AE26" s="52">
        <f t="shared" si="45"/>
        <v>1114.07437</v>
      </c>
      <c r="AF26" s="57">
        <f t="shared" si="46"/>
        <v>1.09031243452386</v>
      </c>
      <c r="AG26" s="58">
        <f t="shared" si="47"/>
        <v>1.82017342491571</v>
      </c>
      <c r="AH26" s="54">
        <v>2403.7</v>
      </c>
      <c r="AI26" s="59">
        <v>2450.38949</v>
      </c>
      <c r="AJ26" s="52">
        <f t="shared" si="59"/>
        <v>101.942400881974</v>
      </c>
      <c r="AK26" s="55">
        <f t="shared" si="23"/>
        <v>0.520348869360121</v>
      </c>
      <c r="AL26" s="52">
        <f t="shared" si="48"/>
        <v>1092.04949</v>
      </c>
      <c r="AM26" s="52">
        <f t="shared" si="49"/>
        <v>-22.0248799999999</v>
      </c>
      <c r="AN26" s="57">
        <f t="shared" si="50"/>
        <v>1.80395886891353</v>
      </c>
      <c r="AO26" s="58">
        <f t="shared" si="51"/>
        <v>0.9910917521483261</v>
      </c>
    </row>
    <row r="27" spans="1:41" ht="21.75" customHeight="1">
      <c r="A27" s="74" t="s">
        <v>40</v>
      </c>
      <c r="B27" s="51">
        <v>1160</v>
      </c>
      <c r="C27" s="52">
        <v>1145</v>
      </c>
      <c r="D27" s="52">
        <f t="shared" si="52"/>
        <v>98.7068965517241</v>
      </c>
      <c r="E27" s="53">
        <f t="shared" si="29"/>
        <v>0.342060608957507</v>
      </c>
      <c r="F27" s="75">
        <v>1131</v>
      </c>
      <c r="G27" s="76">
        <v>1175</v>
      </c>
      <c r="H27" s="52">
        <f t="shared" si="53"/>
        <v>103.890362511052</v>
      </c>
      <c r="I27" s="53">
        <f t="shared" si="31"/>
        <v>0.347688683990933</v>
      </c>
      <c r="J27" s="54">
        <v>803.4</v>
      </c>
      <c r="K27" s="52">
        <v>810.83102</v>
      </c>
      <c r="L27" s="52">
        <f t="shared" si="54"/>
        <v>100.924946477471</v>
      </c>
      <c r="M27" s="77">
        <f t="shared" si="33"/>
        <v>0.22279866867783202</v>
      </c>
      <c r="N27" s="56">
        <f t="shared" si="34"/>
        <v>-334.16898</v>
      </c>
      <c r="O27" s="56">
        <f t="shared" si="35"/>
        <v>-364.16898</v>
      </c>
      <c r="P27" s="57">
        <f t="shared" si="55"/>
        <v>0.708149362445415</v>
      </c>
      <c r="Q27" s="58">
        <f t="shared" si="56"/>
        <v>0.6900689531914891</v>
      </c>
      <c r="R27" s="54">
        <v>66.49</v>
      </c>
      <c r="S27" s="59">
        <v>62.63</v>
      </c>
      <c r="T27" s="52">
        <f t="shared" si="57"/>
        <v>94.194615731689</v>
      </c>
      <c r="U27" s="77">
        <f t="shared" si="39"/>
        <v>0.0203719638892128</v>
      </c>
      <c r="V27" s="52">
        <f t="shared" si="40"/>
        <v>-1112.37</v>
      </c>
      <c r="W27" s="52">
        <f t="shared" si="41"/>
        <v>-748.20102</v>
      </c>
      <c r="X27" s="57">
        <f t="shared" si="42"/>
        <v>0.0533021276595745</v>
      </c>
      <c r="Y27" s="58">
        <f t="shared" si="43"/>
        <v>0.0772417414420085</v>
      </c>
      <c r="Z27" s="54">
        <v>0</v>
      </c>
      <c r="AA27" s="59">
        <v>45.13188</v>
      </c>
      <c r="AB27" s="52"/>
      <c r="AC27" s="77">
        <f t="shared" si="17"/>
        <v>0.0130195121361862</v>
      </c>
      <c r="AD27" s="52">
        <f t="shared" si="44"/>
        <v>-765.69914</v>
      </c>
      <c r="AE27" s="52">
        <f t="shared" si="45"/>
        <v>-17.49812</v>
      </c>
      <c r="AF27" s="57">
        <f t="shared" si="46"/>
        <v>0.0556612646615321</v>
      </c>
      <c r="AG27" s="58">
        <f t="shared" si="47"/>
        <v>0.7206112086859331</v>
      </c>
      <c r="AH27" s="54">
        <v>0</v>
      </c>
      <c r="AI27" s="59">
        <v>-43.02712</v>
      </c>
      <c r="AJ27" s="52"/>
      <c r="AK27" s="77">
        <f t="shared" si="23"/>
        <v>-0.00913696101586783</v>
      </c>
      <c r="AL27" s="52">
        <f t="shared" si="48"/>
        <v>-105.65712</v>
      </c>
      <c r="AM27" s="52">
        <f t="shared" si="49"/>
        <v>-88.159</v>
      </c>
      <c r="AN27" s="57">
        <f t="shared" si="50"/>
        <v>-0.687004949704614</v>
      </c>
      <c r="AO27" s="58">
        <f t="shared" si="51"/>
        <v>-0.9533642294537691</v>
      </c>
    </row>
    <row r="28" spans="1:41" ht="13.5" customHeight="1" hidden="1">
      <c r="A28" s="74"/>
      <c r="B28" s="75"/>
      <c r="C28" s="76"/>
      <c r="D28" s="76" t="e">
        <f t="shared" si="52"/>
        <v>#DIV/0!</v>
      </c>
      <c r="E28" s="78">
        <f t="shared" si="29"/>
        <v>0</v>
      </c>
      <c r="F28" s="75"/>
      <c r="G28" s="76"/>
      <c r="H28" s="76" t="e">
        <f t="shared" si="53"/>
        <v>#DIV/0!</v>
      </c>
      <c r="I28" s="78">
        <f t="shared" si="31"/>
        <v>0</v>
      </c>
      <c r="J28" s="79"/>
      <c r="K28" s="76"/>
      <c r="L28" s="76" t="e">
        <f t="shared" si="54"/>
        <v>#DIV/0!</v>
      </c>
      <c r="M28" s="77">
        <f t="shared" si="33"/>
        <v>0</v>
      </c>
      <c r="N28" s="80">
        <f t="shared" si="34"/>
        <v>0</v>
      </c>
      <c r="O28" s="80">
        <f t="shared" si="35"/>
        <v>0</v>
      </c>
      <c r="P28" s="81" t="e">
        <f t="shared" si="55"/>
        <v>#DIV/0!</v>
      </c>
      <c r="Q28" s="82" t="e">
        <f t="shared" si="56"/>
        <v>#DIV/0!</v>
      </c>
      <c r="R28" s="79"/>
      <c r="S28" s="83"/>
      <c r="T28" s="76" t="e">
        <f t="shared" si="57"/>
        <v>#DIV/0!</v>
      </c>
      <c r="U28" s="77">
        <f t="shared" si="39"/>
        <v>0</v>
      </c>
      <c r="V28" s="76">
        <f t="shared" si="40"/>
        <v>0</v>
      </c>
      <c r="W28" s="76">
        <f t="shared" si="41"/>
        <v>0</v>
      </c>
      <c r="X28" s="81" t="e">
        <f t="shared" si="42"/>
        <v>#DIV/0!</v>
      </c>
      <c r="Y28" s="82" t="e">
        <f t="shared" si="43"/>
        <v>#DIV/0!</v>
      </c>
      <c r="Z28" s="79"/>
      <c r="AA28" s="83"/>
      <c r="AB28" s="76" t="e">
        <f aca="true" t="shared" si="60" ref="AB28:AB33">AA28/Z28*100</f>
        <v>#DIV/0!</v>
      </c>
      <c r="AC28" s="77">
        <f t="shared" si="17"/>
        <v>0</v>
      </c>
      <c r="AD28" s="76">
        <f t="shared" si="44"/>
        <v>0</v>
      </c>
      <c r="AE28" s="76">
        <f t="shared" si="45"/>
        <v>0</v>
      </c>
      <c r="AF28" s="81" t="e">
        <f t="shared" si="46"/>
        <v>#DIV/0!</v>
      </c>
      <c r="AG28" s="82" t="e">
        <f t="shared" si="47"/>
        <v>#DIV/0!</v>
      </c>
      <c r="AH28" s="79"/>
      <c r="AI28" s="83"/>
      <c r="AJ28" s="76" t="e">
        <f aca="true" t="shared" si="61" ref="AJ28:AJ33">AI28/AH28*100</f>
        <v>#DIV/0!</v>
      </c>
      <c r="AK28" s="77">
        <f t="shared" si="23"/>
        <v>0</v>
      </c>
      <c r="AL28" s="76">
        <f t="shared" si="48"/>
        <v>0</v>
      </c>
      <c r="AM28" s="76">
        <f t="shared" si="49"/>
        <v>0</v>
      </c>
      <c r="AN28" s="81" t="e">
        <f t="shared" si="50"/>
        <v>#DIV/0!</v>
      </c>
      <c r="AO28" s="82" t="e">
        <f t="shared" si="51"/>
        <v>#DIV/0!</v>
      </c>
    </row>
    <row r="29" spans="1:41" ht="26.25" customHeight="1">
      <c r="A29" s="84" t="s">
        <v>41</v>
      </c>
      <c r="B29" s="85">
        <f>B15+B21</f>
        <v>108738</v>
      </c>
      <c r="C29" s="86">
        <f>C15+C21</f>
        <v>110205</v>
      </c>
      <c r="D29" s="86">
        <f t="shared" si="52"/>
        <v>101.349114385036</v>
      </c>
      <c r="E29" s="87">
        <f t="shared" si="29"/>
        <v>32.9229601835476</v>
      </c>
      <c r="F29" s="85">
        <f>F15+F21</f>
        <v>118076</v>
      </c>
      <c r="G29" s="86">
        <f>G15+G21</f>
        <v>118264</v>
      </c>
      <c r="H29" s="86">
        <f t="shared" si="53"/>
        <v>100.159219485755</v>
      </c>
      <c r="I29" s="87">
        <f t="shared" si="31"/>
        <v>34.9949400200032</v>
      </c>
      <c r="J29" s="88">
        <f>J15+J21</f>
        <v>140128.8616</v>
      </c>
      <c r="K29" s="86">
        <f>K15+K21</f>
        <v>133676.73889</v>
      </c>
      <c r="L29" s="86">
        <f t="shared" si="54"/>
        <v>95.3955790146803</v>
      </c>
      <c r="M29" s="89">
        <f t="shared" si="33"/>
        <v>36.7314504789003</v>
      </c>
      <c r="N29" s="90">
        <f t="shared" si="34"/>
        <v>23471.73889</v>
      </c>
      <c r="O29" s="90">
        <f t="shared" si="35"/>
        <v>15412.73889</v>
      </c>
      <c r="P29" s="91">
        <f t="shared" si="55"/>
        <v>1.21298252248083</v>
      </c>
      <c r="Q29" s="92">
        <f t="shared" si="56"/>
        <v>1.1303248570148101</v>
      </c>
      <c r="R29" s="88">
        <f>R15+R21</f>
        <v>127192.4</v>
      </c>
      <c r="S29" s="93">
        <f>S15+S21</f>
        <v>114968.38</v>
      </c>
      <c r="T29" s="86">
        <f t="shared" si="57"/>
        <v>90.3893471622518</v>
      </c>
      <c r="U29" s="89">
        <f t="shared" si="39"/>
        <v>37.3963226211287</v>
      </c>
      <c r="V29" s="86">
        <f t="shared" si="40"/>
        <v>-3295.62</v>
      </c>
      <c r="W29" s="86">
        <f t="shared" si="41"/>
        <v>-18708.35889</v>
      </c>
      <c r="X29" s="91">
        <f t="shared" si="42"/>
        <v>0.972133362646283</v>
      </c>
      <c r="Y29" s="92">
        <f t="shared" si="43"/>
        <v>0.8600477611486711</v>
      </c>
      <c r="Z29" s="88">
        <f>Z15+Z21</f>
        <v>120583.69288</v>
      </c>
      <c r="AA29" s="93">
        <f>AA15+AA21</f>
        <v>103303.71121</v>
      </c>
      <c r="AB29" s="86">
        <f t="shared" si="60"/>
        <v>85.6697192984491</v>
      </c>
      <c r="AC29" s="89">
        <f t="shared" si="17"/>
        <v>29.8007510835284</v>
      </c>
      <c r="AD29" s="86">
        <f t="shared" si="44"/>
        <v>-30373.02768</v>
      </c>
      <c r="AE29" s="86">
        <f t="shared" si="45"/>
        <v>-11664.66879</v>
      </c>
      <c r="AF29" s="91">
        <f t="shared" si="46"/>
        <v>0.7727874876945241</v>
      </c>
      <c r="AG29" s="92">
        <f t="shared" si="47"/>
        <v>0.8985402004446791</v>
      </c>
      <c r="AH29" s="88">
        <f>AH15+AH21</f>
        <v>112654</v>
      </c>
      <c r="AI29" s="93">
        <f>AI15+AI21</f>
        <v>112173.1415</v>
      </c>
      <c r="AJ29" s="86">
        <f t="shared" si="61"/>
        <v>99.5731545262485</v>
      </c>
      <c r="AK29" s="89">
        <f t="shared" si="23"/>
        <v>23.8203630852571</v>
      </c>
      <c r="AL29" s="86">
        <f t="shared" si="48"/>
        <v>-2795.23850000001</v>
      </c>
      <c r="AM29" s="86">
        <f t="shared" si="49"/>
        <v>8869.43028999999</v>
      </c>
      <c r="AN29" s="91">
        <f t="shared" si="50"/>
        <v>0.975686893213595</v>
      </c>
      <c r="AO29" s="92">
        <f t="shared" si="51"/>
        <v>1.08585780884454</v>
      </c>
    </row>
    <row r="30" spans="1:41" ht="20.25" customHeight="1">
      <c r="A30" s="94" t="s">
        <v>42</v>
      </c>
      <c r="B30" s="95">
        <v>11588</v>
      </c>
      <c r="C30" s="96">
        <v>11588</v>
      </c>
      <c r="D30" s="96">
        <f t="shared" si="52"/>
        <v>100</v>
      </c>
      <c r="E30" s="97">
        <f t="shared" si="29"/>
        <v>3.46183260838392</v>
      </c>
      <c r="F30" s="95">
        <v>12784</v>
      </c>
      <c r="G30" s="96">
        <v>12784</v>
      </c>
      <c r="H30" s="96">
        <f t="shared" si="53"/>
        <v>100</v>
      </c>
      <c r="I30" s="97">
        <f t="shared" si="31"/>
        <v>3.78285288182136</v>
      </c>
      <c r="J30" s="98">
        <v>14739</v>
      </c>
      <c r="K30" s="96">
        <v>14739</v>
      </c>
      <c r="L30" s="96">
        <f t="shared" si="54"/>
        <v>100</v>
      </c>
      <c r="M30" s="99">
        <f t="shared" si="33"/>
        <v>4.04995553530077</v>
      </c>
      <c r="N30" s="100">
        <f t="shared" si="34"/>
        <v>3151</v>
      </c>
      <c r="O30" s="100">
        <f t="shared" si="35"/>
        <v>1955</v>
      </c>
      <c r="P30" s="101">
        <f t="shared" si="55"/>
        <v>1.27191922678633</v>
      </c>
      <c r="Q30" s="102">
        <f t="shared" si="56"/>
        <v>1.1529255319148901</v>
      </c>
      <c r="R30" s="98">
        <v>16095</v>
      </c>
      <c r="S30" s="103">
        <v>16095</v>
      </c>
      <c r="T30" s="96">
        <f t="shared" si="57"/>
        <v>100</v>
      </c>
      <c r="U30" s="99">
        <f t="shared" si="39"/>
        <v>5.23529871941369</v>
      </c>
      <c r="V30" s="96">
        <f t="shared" si="40"/>
        <v>3311</v>
      </c>
      <c r="W30" s="96">
        <f t="shared" si="41"/>
        <v>1356</v>
      </c>
      <c r="X30" s="101">
        <f t="shared" si="42"/>
        <v>1.25899561952441</v>
      </c>
      <c r="Y30" s="102">
        <f t="shared" si="43"/>
        <v>1.0920008141665</v>
      </c>
      <c r="Z30" s="98">
        <v>37656</v>
      </c>
      <c r="AA30" s="103">
        <v>35953</v>
      </c>
      <c r="AB30" s="96">
        <f t="shared" si="60"/>
        <v>95.4774803484173</v>
      </c>
      <c r="AC30" s="99">
        <f t="shared" si="17"/>
        <v>10.3716158031153</v>
      </c>
      <c r="AD30" s="96">
        <f t="shared" si="44"/>
        <v>21214</v>
      </c>
      <c r="AE30" s="96">
        <f t="shared" si="45"/>
        <v>19858</v>
      </c>
      <c r="AF30" s="101">
        <f t="shared" si="46"/>
        <v>2.43931067236583</v>
      </c>
      <c r="AG30" s="102">
        <f t="shared" si="47"/>
        <v>2.23379931655794</v>
      </c>
      <c r="AH30" s="98">
        <v>60015</v>
      </c>
      <c r="AI30" s="103">
        <v>60015</v>
      </c>
      <c r="AJ30" s="96">
        <f t="shared" si="61"/>
        <v>100</v>
      </c>
      <c r="AK30" s="99">
        <f t="shared" si="23"/>
        <v>12.7443973793112</v>
      </c>
      <c r="AL30" s="96">
        <f t="shared" si="48"/>
        <v>43920</v>
      </c>
      <c r="AM30" s="96">
        <f t="shared" si="49"/>
        <v>24062</v>
      </c>
      <c r="AN30" s="101">
        <f t="shared" si="50"/>
        <v>3.72879776328052</v>
      </c>
      <c r="AO30" s="102">
        <f t="shared" si="51"/>
        <v>1.66926264845771</v>
      </c>
    </row>
    <row r="31" spans="1:41" ht="22.5" customHeight="1">
      <c r="A31" s="50" t="s">
        <v>43</v>
      </c>
      <c r="B31" s="51">
        <v>67560.67732</v>
      </c>
      <c r="C31" s="52">
        <v>63314.36077</v>
      </c>
      <c r="D31" s="52">
        <f t="shared" si="52"/>
        <v>93.7148105696345</v>
      </c>
      <c r="E31" s="53">
        <f t="shared" si="29"/>
        <v>18.9147151098179</v>
      </c>
      <c r="F31" s="51">
        <v>41067.01952</v>
      </c>
      <c r="G31" s="52">
        <v>33721.20332</v>
      </c>
      <c r="H31" s="52">
        <f t="shared" si="53"/>
        <v>82.1126142440833</v>
      </c>
      <c r="I31" s="53">
        <f t="shared" si="31"/>
        <v>9.9782815361034</v>
      </c>
      <c r="J31" s="54">
        <v>45622.08209</v>
      </c>
      <c r="K31" s="52">
        <v>44589.3791</v>
      </c>
      <c r="L31" s="52">
        <f t="shared" si="54"/>
        <v>97.7363966248564</v>
      </c>
      <c r="M31" s="55">
        <f t="shared" si="33"/>
        <v>12.2521882557615</v>
      </c>
      <c r="N31" s="56">
        <f t="shared" si="34"/>
        <v>-18724.98167</v>
      </c>
      <c r="O31" s="56">
        <f t="shared" si="35"/>
        <v>10868.17578</v>
      </c>
      <c r="P31" s="57">
        <f t="shared" si="55"/>
        <v>0.7042537989442611</v>
      </c>
      <c r="Q31" s="58">
        <f t="shared" si="56"/>
        <v>1.32229501648757</v>
      </c>
      <c r="R31" s="54">
        <v>21330.1</v>
      </c>
      <c r="S31" s="59">
        <v>20301.34</v>
      </c>
      <c r="T31" s="52">
        <f t="shared" si="57"/>
        <v>95.1769565074707</v>
      </c>
      <c r="U31" s="55">
        <f t="shared" si="39"/>
        <v>6.6035153342269</v>
      </c>
      <c r="V31" s="52">
        <f t="shared" si="40"/>
        <v>-13419.86332</v>
      </c>
      <c r="W31" s="52">
        <f t="shared" si="41"/>
        <v>-24288.0391</v>
      </c>
      <c r="X31" s="57">
        <f t="shared" si="42"/>
        <v>0.6020348623786891</v>
      </c>
      <c r="Y31" s="58">
        <f t="shared" si="43"/>
        <v>0.45529541809654905</v>
      </c>
      <c r="Z31" s="54">
        <v>52232.6675</v>
      </c>
      <c r="AA31" s="59">
        <v>50211.86763</v>
      </c>
      <c r="AB31" s="52">
        <f t="shared" si="60"/>
        <v>96.1311570579848</v>
      </c>
      <c r="AC31" s="55">
        <f t="shared" si="17"/>
        <v>14.4849720417</v>
      </c>
      <c r="AD31" s="52">
        <f t="shared" si="44"/>
        <v>5622.48853</v>
      </c>
      <c r="AE31" s="52">
        <f t="shared" si="45"/>
        <v>29910.52763</v>
      </c>
      <c r="AF31" s="57">
        <f t="shared" si="46"/>
        <v>1.12609479305353</v>
      </c>
      <c r="AG31" s="58">
        <f t="shared" si="47"/>
        <v>2.47332775225675</v>
      </c>
      <c r="AH31" s="54">
        <v>129688.30165</v>
      </c>
      <c r="AI31" s="59">
        <v>120927.20011</v>
      </c>
      <c r="AJ31" s="52">
        <f t="shared" si="61"/>
        <v>93.2444935830494</v>
      </c>
      <c r="AK31" s="55">
        <f t="shared" si="23"/>
        <v>25.6793183732288</v>
      </c>
      <c r="AL31" s="52">
        <f t="shared" si="48"/>
        <v>100625.86011</v>
      </c>
      <c r="AM31" s="52">
        <f t="shared" si="49"/>
        <v>70715.33248</v>
      </c>
      <c r="AN31" s="57">
        <f t="shared" si="50"/>
        <v>5.95661173646666</v>
      </c>
      <c r="AO31" s="58">
        <f t="shared" si="51"/>
        <v>2.40833902058942</v>
      </c>
    </row>
    <row r="32" spans="1:41" ht="20.25" customHeight="1">
      <c r="A32" s="50" t="s">
        <v>44</v>
      </c>
      <c r="B32" s="51">
        <v>153127.4</v>
      </c>
      <c r="C32" s="52">
        <v>152009.6</v>
      </c>
      <c r="D32" s="52">
        <f t="shared" si="52"/>
        <v>99.2700196045907</v>
      </c>
      <c r="E32" s="53">
        <f t="shared" si="29"/>
        <v>45.4117871994647</v>
      </c>
      <c r="F32" s="51">
        <v>175797.3</v>
      </c>
      <c r="G32" s="52">
        <v>174175.01592</v>
      </c>
      <c r="H32" s="52">
        <f t="shared" si="53"/>
        <v>99.07718487144</v>
      </c>
      <c r="I32" s="53">
        <f t="shared" si="31"/>
        <v>51.539303888787</v>
      </c>
      <c r="J32" s="54">
        <v>173163.4</v>
      </c>
      <c r="K32" s="52">
        <v>170029.42003</v>
      </c>
      <c r="L32" s="52">
        <f t="shared" si="54"/>
        <v>98.1901602936879</v>
      </c>
      <c r="M32" s="55">
        <f t="shared" si="33"/>
        <v>46.7203738933766</v>
      </c>
      <c r="N32" s="56">
        <f t="shared" si="34"/>
        <v>18019.82003</v>
      </c>
      <c r="O32" s="56">
        <f t="shared" si="35"/>
        <v>-4145.59589</v>
      </c>
      <c r="P32" s="57">
        <f t="shared" si="55"/>
        <v>1.1185439605788101</v>
      </c>
      <c r="Q32" s="58">
        <f t="shared" si="56"/>
        <v>0.976198676554712</v>
      </c>
      <c r="R32" s="54">
        <v>156682.5</v>
      </c>
      <c r="S32" s="59">
        <v>155568.8</v>
      </c>
      <c r="T32" s="52">
        <f t="shared" si="57"/>
        <v>99.2891994957956</v>
      </c>
      <c r="U32" s="55">
        <f t="shared" si="39"/>
        <v>50.6026181684203</v>
      </c>
      <c r="V32" s="52">
        <f t="shared" si="40"/>
        <v>-18606.21592</v>
      </c>
      <c r="W32" s="52">
        <f t="shared" si="41"/>
        <v>-14460.62003</v>
      </c>
      <c r="X32" s="57">
        <f t="shared" si="42"/>
        <v>0.893175173134211</v>
      </c>
      <c r="Y32" s="58">
        <f t="shared" si="43"/>
        <v>0.914952247514291</v>
      </c>
      <c r="Z32" s="54">
        <v>157739.284</v>
      </c>
      <c r="AA32" s="59">
        <v>155686.55685</v>
      </c>
      <c r="AB32" s="52">
        <f t="shared" si="60"/>
        <v>98.6986582556061</v>
      </c>
      <c r="AC32" s="55">
        <f t="shared" si="17"/>
        <v>44.9120004827989</v>
      </c>
      <c r="AD32" s="52">
        <f t="shared" si="44"/>
        <v>-14342.86318</v>
      </c>
      <c r="AE32" s="52">
        <f t="shared" si="45"/>
        <v>117.756850000005</v>
      </c>
      <c r="AF32" s="57">
        <f t="shared" si="46"/>
        <v>0.9156448150121941</v>
      </c>
      <c r="AG32" s="58">
        <f t="shared" si="47"/>
        <v>1.00075694387306</v>
      </c>
      <c r="AH32" s="54">
        <v>178421.1</v>
      </c>
      <c r="AI32" s="59">
        <v>175324.66948</v>
      </c>
      <c r="AJ32" s="52">
        <f t="shared" si="61"/>
        <v>98.2645379274088</v>
      </c>
      <c r="AK32" s="55">
        <f t="shared" si="23"/>
        <v>37.2308132675083</v>
      </c>
      <c r="AL32" s="52">
        <f t="shared" si="48"/>
        <v>19755.86948</v>
      </c>
      <c r="AM32" s="52">
        <f t="shared" si="49"/>
        <v>19638.11263</v>
      </c>
      <c r="AN32" s="57">
        <f t="shared" si="50"/>
        <v>1.12699120569163</v>
      </c>
      <c r="AO32" s="58">
        <f t="shared" si="51"/>
        <v>1.1261387818405</v>
      </c>
    </row>
    <row r="33" spans="1:41" ht="20.25" customHeight="1">
      <c r="A33" s="50" t="s">
        <v>45</v>
      </c>
      <c r="B33" s="51">
        <v>1118.3</v>
      </c>
      <c r="C33" s="52">
        <v>874.467</v>
      </c>
      <c r="D33" s="52">
        <f t="shared" si="52"/>
        <v>78.1961012250738</v>
      </c>
      <c r="E33" s="53">
        <f t="shared" si="29"/>
        <v>0.26124079871899</v>
      </c>
      <c r="F33" s="51">
        <v>1137.343</v>
      </c>
      <c r="G33" s="52">
        <v>1136.33957</v>
      </c>
      <c r="H33" s="52">
        <f t="shared" si="53"/>
        <v>99.9117741965265</v>
      </c>
      <c r="I33" s="53">
        <f t="shared" si="31"/>
        <v>0.33624885928521103</v>
      </c>
      <c r="J33" s="54">
        <v>1185.18</v>
      </c>
      <c r="K33" s="52">
        <v>1176.82142</v>
      </c>
      <c r="L33" s="52">
        <f t="shared" si="54"/>
        <v>99.2947417269951</v>
      </c>
      <c r="M33" s="55">
        <f t="shared" si="33"/>
        <v>0.323364843204391</v>
      </c>
      <c r="N33" s="56">
        <f t="shared" si="34"/>
        <v>302.35442</v>
      </c>
      <c r="O33" s="56">
        <f t="shared" si="35"/>
        <v>40.4818499999999</v>
      </c>
      <c r="P33" s="57">
        <f t="shared" si="55"/>
        <v>1.34575852490717</v>
      </c>
      <c r="Q33" s="58">
        <f t="shared" si="56"/>
        <v>1.03562478247589</v>
      </c>
      <c r="R33" s="54">
        <v>1101.25</v>
      </c>
      <c r="S33" s="59">
        <v>1096.24</v>
      </c>
      <c r="T33" s="52">
        <f t="shared" si="57"/>
        <v>99.54506242905791</v>
      </c>
      <c r="U33" s="55">
        <f t="shared" si="39"/>
        <v>0.356579302154089</v>
      </c>
      <c r="V33" s="52">
        <f t="shared" si="40"/>
        <v>-40.0995700000001</v>
      </c>
      <c r="W33" s="52">
        <f t="shared" si="41"/>
        <v>-80.58142</v>
      </c>
      <c r="X33" s="57">
        <f t="shared" si="42"/>
        <v>0.9647116310488071</v>
      </c>
      <c r="Y33" s="58">
        <f t="shared" si="43"/>
        <v>0.93152621236279</v>
      </c>
      <c r="Z33" s="54">
        <v>1180.8</v>
      </c>
      <c r="AA33" s="59">
        <v>1180.8</v>
      </c>
      <c r="AB33" s="52">
        <f t="shared" si="60"/>
        <v>100</v>
      </c>
      <c r="AC33" s="55">
        <f t="shared" si="17"/>
        <v>0.34063371458066205</v>
      </c>
      <c r="AD33" s="52">
        <f t="shared" si="44"/>
        <v>3.97857999999997</v>
      </c>
      <c r="AE33" s="52">
        <f t="shared" si="45"/>
        <v>84.5599999999999</v>
      </c>
      <c r="AF33" s="57">
        <f t="shared" si="46"/>
        <v>1.0033807848263</v>
      </c>
      <c r="AG33" s="58">
        <f t="shared" si="47"/>
        <v>1.07713639349048</v>
      </c>
      <c r="AH33" s="54">
        <v>2526.188</v>
      </c>
      <c r="AI33" s="59">
        <v>2338.726</v>
      </c>
      <c r="AJ33" s="52">
        <f t="shared" si="61"/>
        <v>92.5792538005881</v>
      </c>
      <c r="AK33" s="55">
        <f t="shared" si="23"/>
        <v>0.49663673257230606</v>
      </c>
      <c r="AL33" s="52">
        <f t="shared" si="48"/>
        <v>1242.486</v>
      </c>
      <c r="AM33" s="52">
        <f t="shared" si="49"/>
        <v>1157.926</v>
      </c>
      <c r="AN33" s="57">
        <f t="shared" si="50"/>
        <v>2.1334069181931</v>
      </c>
      <c r="AO33" s="58">
        <f t="shared" si="51"/>
        <v>1.98062838753388</v>
      </c>
    </row>
    <row r="34" spans="1:41" ht="30.75" customHeight="1" hidden="1">
      <c r="A34" s="50" t="s">
        <v>46</v>
      </c>
      <c r="B34" s="51">
        <v>0</v>
      </c>
      <c r="C34" s="52">
        <v>0</v>
      </c>
      <c r="D34" s="52" t="s">
        <v>47</v>
      </c>
      <c r="E34" s="53">
        <f t="shared" si="29"/>
        <v>0</v>
      </c>
      <c r="F34" s="51">
        <v>0</v>
      </c>
      <c r="G34" s="52">
        <v>0</v>
      </c>
      <c r="H34" s="52" t="s">
        <v>47</v>
      </c>
      <c r="I34" s="53" t="s">
        <v>47</v>
      </c>
      <c r="J34" s="54">
        <v>102.65125</v>
      </c>
      <c r="K34" s="52">
        <v>102.65125</v>
      </c>
      <c r="L34" s="52">
        <f t="shared" si="54"/>
        <v>100</v>
      </c>
      <c r="M34" s="55">
        <f t="shared" si="33"/>
        <v>0.028206323233804398</v>
      </c>
      <c r="N34" s="56">
        <f t="shared" si="34"/>
        <v>102.65125</v>
      </c>
      <c r="O34" s="56">
        <f t="shared" si="35"/>
        <v>102.65125</v>
      </c>
      <c r="P34" s="57" t="s">
        <v>47</v>
      </c>
      <c r="Q34" s="58" t="s">
        <v>47</v>
      </c>
      <c r="R34" s="54">
        <v>0</v>
      </c>
      <c r="S34" s="59">
        <v>0</v>
      </c>
      <c r="T34" s="52"/>
      <c r="U34" s="55">
        <f t="shared" si="39"/>
        <v>0</v>
      </c>
      <c r="V34" s="52">
        <f t="shared" si="40"/>
        <v>0</v>
      </c>
      <c r="W34" s="52">
        <f t="shared" si="41"/>
        <v>-102.65125</v>
      </c>
      <c r="X34" s="57"/>
      <c r="Y34" s="58">
        <f t="shared" si="43"/>
        <v>0</v>
      </c>
      <c r="Z34" s="54">
        <v>0</v>
      </c>
      <c r="AA34" s="59">
        <v>0</v>
      </c>
      <c r="AB34" s="52"/>
      <c r="AC34" s="55">
        <f t="shared" si="17"/>
        <v>0</v>
      </c>
      <c r="AD34" s="52">
        <f t="shared" si="44"/>
        <v>-102.65125</v>
      </c>
      <c r="AE34" s="52">
        <f t="shared" si="45"/>
        <v>0</v>
      </c>
      <c r="AF34" s="57">
        <f t="shared" si="46"/>
        <v>0</v>
      </c>
      <c r="AG34" s="58"/>
      <c r="AH34" s="54">
        <v>0</v>
      </c>
      <c r="AI34" s="59">
        <v>0</v>
      </c>
      <c r="AJ34" s="52"/>
      <c r="AK34" s="55">
        <f t="shared" si="23"/>
        <v>0</v>
      </c>
      <c r="AL34" s="52">
        <f t="shared" si="48"/>
        <v>0</v>
      </c>
      <c r="AM34" s="52">
        <f t="shared" si="49"/>
        <v>0</v>
      </c>
      <c r="AN34" s="57"/>
      <c r="AO34" s="58"/>
    </row>
    <row r="35" spans="1:41" ht="20.25" customHeight="1">
      <c r="A35" s="50" t="s">
        <v>48</v>
      </c>
      <c r="B35" s="51">
        <v>0</v>
      </c>
      <c r="C35" s="52">
        <v>0</v>
      </c>
      <c r="D35" s="52" t="s">
        <v>47</v>
      </c>
      <c r="E35" s="53">
        <f t="shared" si="29"/>
        <v>0</v>
      </c>
      <c r="F35" s="51">
        <v>500</v>
      </c>
      <c r="G35" s="52">
        <v>500</v>
      </c>
      <c r="H35" s="52">
        <f aca="true" t="shared" si="62" ref="H35:H38">G35/F35*100</f>
        <v>100</v>
      </c>
      <c r="I35" s="53">
        <f aca="true" t="shared" si="63" ref="I35:I38">G35/G$38*100</f>
        <v>0.147952631485504</v>
      </c>
      <c r="J35" s="54">
        <v>500</v>
      </c>
      <c r="K35" s="52">
        <v>500</v>
      </c>
      <c r="L35" s="52">
        <f t="shared" si="54"/>
        <v>100</v>
      </c>
      <c r="M35" s="55">
        <f t="shared" si="33"/>
        <v>0.137389087974108</v>
      </c>
      <c r="N35" s="56">
        <f t="shared" si="34"/>
        <v>500</v>
      </c>
      <c r="O35" s="56">
        <f t="shared" si="35"/>
        <v>0</v>
      </c>
      <c r="P35" s="57" t="s">
        <v>47</v>
      </c>
      <c r="Q35" s="58">
        <f aca="true" t="shared" si="64" ref="Q35:Q39">K35/G35</f>
        <v>1</v>
      </c>
      <c r="R35" s="54">
        <v>15</v>
      </c>
      <c r="S35" s="59">
        <v>15</v>
      </c>
      <c r="T35" s="52">
        <f aca="true" t="shared" si="65" ref="T35:T39">S35/R35*100</f>
        <v>100</v>
      </c>
      <c r="U35" s="55">
        <f t="shared" si="39"/>
        <v>0.0048791227580742705</v>
      </c>
      <c r="V35" s="52">
        <f t="shared" si="40"/>
        <v>-485</v>
      </c>
      <c r="W35" s="52">
        <f t="shared" si="41"/>
        <v>-485</v>
      </c>
      <c r="X35" s="57">
        <f aca="true" t="shared" si="66" ref="X35:X39">S35/G35</f>
        <v>0.03</v>
      </c>
      <c r="Y35" s="58">
        <f t="shared" si="43"/>
        <v>0.03</v>
      </c>
      <c r="Z35" s="54">
        <v>500</v>
      </c>
      <c r="AA35" s="59">
        <v>500</v>
      </c>
      <c r="AB35" s="52">
        <f aca="true" t="shared" si="67" ref="AB35:AB39">AA35/Z35*100</f>
        <v>100</v>
      </c>
      <c r="AC35" s="55">
        <f t="shared" si="17"/>
        <v>0.14423853090305802</v>
      </c>
      <c r="AD35" s="52">
        <f t="shared" si="44"/>
        <v>0</v>
      </c>
      <c r="AE35" s="52">
        <f t="shared" si="45"/>
        <v>485</v>
      </c>
      <c r="AF35" s="57">
        <f t="shared" si="46"/>
        <v>1</v>
      </c>
      <c r="AG35" s="58">
        <f aca="true" t="shared" si="68" ref="AG35:AG39">AA35/S35</f>
        <v>33.3333333333333</v>
      </c>
      <c r="AH35" s="54">
        <v>500</v>
      </c>
      <c r="AI35" s="59">
        <v>500</v>
      </c>
      <c r="AJ35" s="52">
        <f aca="true" t="shared" si="69" ref="AJ35:AJ39">AI35/AH35*100</f>
        <v>100</v>
      </c>
      <c r="AK35" s="55">
        <f t="shared" si="23"/>
        <v>0.10617676730243401</v>
      </c>
      <c r="AL35" s="52">
        <f t="shared" si="48"/>
        <v>485</v>
      </c>
      <c r="AM35" s="52">
        <f t="shared" si="49"/>
        <v>0</v>
      </c>
      <c r="AN35" s="57">
        <f aca="true" t="shared" si="70" ref="AN35:AN39">AI35/S35</f>
        <v>33.3333333333333</v>
      </c>
      <c r="AO35" s="58">
        <f aca="true" t="shared" si="71" ref="AO35:AO39">AI35/AA35</f>
        <v>1</v>
      </c>
    </row>
    <row r="36" spans="1:41" ht="27.75" customHeight="1">
      <c r="A36" s="104" t="s">
        <v>49</v>
      </c>
      <c r="B36" s="105">
        <v>-3256.22251</v>
      </c>
      <c r="C36" s="106">
        <v>-3256.22251</v>
      </c>
      <c r="D36" s="106">
        <f aca="true" t="shared" si="72" ref="D36:D38">C36/B36*100</f>
        <v>100</v>
      </c>
      <c r="E36" s="107">
        <f t="shared" si="29"/>
        <v>-0.972773322857416</v>
      </c>
      <c r="F36" s="105">
        <v>-2633.60188</v>
      </c>
      <c r="G36" s="106">
        <v>-2633.60188</v>
      </c>
      <c r="H36" s="106">
        <f t="shared" si="62"/>
        <v>100</v>
      </c>
      <c r="I36" s="107">
        <f t="shared" si="63"/>
        <v>-0.7792966568623391</v>
      </c>
      <c r="J36" s="108">
        <v>-884.0892</v>
      </c>
      <c r="K36" s="106">
        <v>-884.0892</v>
      </c>
      <c r="L36" s="106">
        <f t="shared" si="54"/>
        <v>100</v>
      </c>
      <c r="M36" s="109">
        <f t="shared" si="33"/>
        <v>-0.24292841775151802</v>
      </c>
      <c r="N36" s="110">
        <f t="shared" si="34"/>
        <v>2372.13331</v>
      </c>
      <c r="O36" s="110">
        <f t="shared" si="35"/>
        <v>1749.51268</v>
      </c>
      <c r="P36" s="111">
        <f aca="true" t="shared" si="73" ref="P36:P38">K36/C36</f>
        <v>0.271507612666187</v>
      </c>
      <c r="Q36" s="112">
        <f t="shared" si="64"/>
        <v>0.335695841772409</v>
      </c>
      <c r="R36" s="108">
        <v>-582.88596</v>
      </c>
      <c r="S36" s="113">
        <v>-612.44596</v>
      </c>
      <c r="T36" s="106">
        <f t="shared" si="65"/>
        <v>105.071317895528</v>
      </c>
      <c r="U36" s="109">
        <f t="shared" si="39"/>
        <v>-0.199213268101776</v>
      </c>
      <c r="V36" s="106">
        <f t="shared" si="40"/>
        <v>2021.15592</v>
      </c>
      <c r="W36" s="106">
        <f t="shared" si="41"/>
        <v>271.64324</v>
      </c>
      <c r="X36" s="111">
        <f t="shared" si="66"/>
        <v>0.23255069972838902</v>
      </c>
      <c r="Y36" s="112">
        <f t="shared" si="43"/>
        <v>0.692742270802539</v>
      </c>
      <c r="Z36" s="108">
        <v>-187.92363</v>
      </c>
      <c r="AA36" s="113">
        <v>-187.92363</v>
      </c>
      <c r="AB36" s="106">
        <f t="shared" si="67"/>
        <v>100</v>
      </c>
      <c r="AC36" s="109">
        <f t="shared" si="17"/>
        <v>-0.054211656626339796</v>
      </c>
      <c r="AD36" s="106">
        <f t="shared" si="44"/>
        <v>696.16557</v>
      </c>
      <c r="AE36" s="106">
        <f t="shared" si="45"/>
        <v>424.52233</v>
      </c>
      <c r="AF36" s="111">
        <f t="shared" si="46"/>
        <v>0.212561843307214</v>
      </c>
      <c r="AG36" s="112">
        <f t="shared" si="68"/>
        <v>0.30684116195329303</v>
      </c>
      <c r="AH36" s="108">
        <v>-365.92565</v>
      </c>
      <c r="AI36" s="113">
        <v>-365.92565</v>
      </c>
      <c r="AJ36" s="106">
        <f t="shared" si="69"/>
        <v>100</v>
      </c>
      <c r="AK36" s="109">
        <f t="shared" si="23"/>
        <v>-0.077705605180084</v>
      </c>
      <c r="AL36" s="106">
        <f t="shared" si="48"/>
        <v>246.52031</v>
      </c>
      <c r="AM36" s="106">
        <f t="shared" si="49"/>
        <v>-178.00202</v>
      </c>
      <c r="AN36" s="111">
        <f t="shared" si="70"/>
        <v>0.59748234766705</v>
      </c>
      <c r="AO36" s="112">
        <f t="shared" si="71"/>
        <v>1.94720403176546</v>
      </c>
    </row>
    <row r="37" spans="1:41" ht="23.25" customHeight="1">
      <c r="A37" s="84" t="s">
        <v>50</v>
      </c>
      <c r="B37" s="85">
        <v>230138</v>
      </c>
      <c r="C37" s="86">
        <v>224531</v>
      </c>
      <c r="D37" s="86">
        <f t="shared" si="72"/>
        <v>97.5636357316045</v>
      </c>
      <c r="E37" s="87">
        <f t="shared" si="29"/>
        <v>67.0770398164524</v>
      </c>
      <c r="F37" s="85">
        <f>F30+F31+F32+F33+F34+F35+F36</f>
        <v>228652.06064</v>
      </c>
      <c r="G37" s="86">
        <f>G30+G31+G32+G33+G34+G35+G36</f>
        <v>219682.95693</v>
      </c>
      <c r="H37" s="86">
        <f t="shared" si="62"/>
        <v>96.077400883729</v>
      </c>
      <c r="I37" s="87">
        <f t="shared" si="63"/>
        <v>65.0053431406201</v>
      </c>
      <c r="J37" s="88">
        <f>J30+J31+J32+J33+J34+J35+J36</f>
        <v>234428.22414</v>
      </c>
      <c r="K37" s="86">
        <f>K30+K31+K32+K33+K34+K35+K36</f>
        <v>230253.1826</v>
      </c>
      <c r="L37" s="86">
        <f t="shared" si="54"/>
        <v>98.2190533775034</v>
      </c>
      <c r="M37" s="89">
        <f t="shared" si="33"/>
        <v>63.2685495210997</v>
      </c>
      <c r="N37" s="90">
        <f t="shared" si="34"/>
        <v>5722.1826</v>
      </c>
      <c r="O37" s="90">
        <f t="shared" si="35"/>
        <v>10570.22567</v>
      </c>
      <c r="P37" s="91">
        <f t="shared" si="73"/>
        <v>1.02548504482677</v>
      </c>
      <c r="Q37" s="92">
        <f t="shared" si="64"/>
        <v>1.04811582026078</v>
      </c>
      <c r="R37" s="88">
        <f>R30+R31+R32+R33+R34+R35+R36</f>
        <v>194640.96404</v>
      </c>
      <c r="S37" s="93">
        <f>S30+S31+S32+S33+S34+S35+S36</f>
        <v>192463.93404</v>
      </c>
      <c r="T37" s="86">
        <f t="shared" si="65"/>
        <v>98.8815149931375</v>
      </c>
      <c r="U37" s="89">
        <f t="shared" si="39"/>
        <v>62.6036773788713</v>
      </c>
      <c r="V37" s="86">
        <f t="shared" si="40"/>
        <v>-27219.0228900001</v>
      </c>
      <c r="W37" s="86">
        <f t="shared" si="41"/>
        <v>-37789.24856</v>
      </c>
      <c r="X37" s="91">
        <f t="shared" si="66"/>
        <v>0.8760986137915421</v>
      </c>
      <c r="Y37" s="92">
        <f t="shared" si="43"/>
        <v>0.8358795820614211</v>
      </c>
      <c r="Z37" s="88">
        <f>Z30+Z31+Z32+Z33+Z34+Z35+Z36</f>
        <v>249120.82787</v>
      </c>
      <c r="AA37" s="93">
        <f>AA30+AA31+AA32+AA33+AA34+AA35+AA36</f>
        <v>243344.30085</v>
      </c>
      <c r="AB37" s="86">
        <f t="shared" si="67"/>
        <v>97.6812348171007</v>
      </c>
      <c r="AC37" s="89">
        <f t="shared" si="17"/>
        <v>70.1992489164716</v>
      </c>
      <c r="AD37" s="86">
        <f t="shared" si="44"/>
        <v>13091.11825</v>
      </c>
      <c r="AE37" s="86">
        <f t="shared" si="45"/>
        <v>50880.36681</v>
      </c>
      <c r="AF37" s="91">
        <f t="shared" si="46"/>
        <v>1.05685531944521</v>
      </c>
      <c r="AG37" s="92">
        <f t="shared" si="68"/>
        <v>1.26436312373946</v>
      </c>
      <c r="AH37" s="88">
        <f>AH30+AH31+AH32+AH33+AH34+AH35+AH36</f>
        <v>370784.664</v>
      </c>
      <c r="AI37" s="93">
        <f>AI30+AI31+AI32+AI33+AI34+AI35+AI36</f>
        <v>358739.66994</v>
      </c>
      <c r="AJ37" s="86">
        <f t="shared" si="69"/>
        <v>96.7514853688771</v>
      </c>
      <c r="AK37" s="89">
        <f t="shared" si="23"/>
        <v>76.1796369147429</v>
      </c>
      <c r="AL37" s="86">
        <f t="shared" si="48"/>
        <v>166275.7359</v>
      </c>
      <c r="AM37" s="86">
        <f t="shared" si="49"/>
        <v>115395.36909</v>
      </c>
      <c r="AN37" s="91">
        <f t="shared" si="70"/>
        <v>1.86393191913786</v>
      </c>
      <c r="AO37" s="92">
        <f t="shared" si="71"/>
        <v>1.47420617079145</v>
      </c>
    </row>
    <row r="38" spans="1:41" ht="15" customHeight="1">
      <c r="A38" s="84" t="s">
        <v>51</v>
      </c>
      <c r="B38" s="85">
        <f>B29+B37</f>
        <v>338876</v>
      </c>
      <c r="C38" s="86">
        <f>C29+C37</f>
        <v>334736</v>
      </c>
      <c r="D38" s="86">
        <f t="shared" si="72"/>
        <v>98.7783141916217</v>
      </c>
      <c r="E38" s="87">
        <f t="shared" si="29"/>
        <v>100</v>
      </c>
      <c r="F38" s="85">
        <f>F29+F37</f>
        <v>346728.06064</v>
      </c>
      <c r="G38" s="86">
        <v>337946</v>
      </c>
      <c r="H38" s="86">
        <f t="shared" si="62"/>
        <v>97.467161837496</v>
      </c>
      <c r="I38" s="87">
        <f t="shared" si="63"/>
        <v>100</v>
      </c>
      <c r="J38" s="88">
        <f>J29+J37</f>
        <v>374557.08574</v>
      </c>
      <c r="K38" s="86">
        <f>K29+K37</f>
        <v>363929.92149</v>
      </c>
      <c r="L38" s="114">
        <f t="shared" si="54"/>
        <v>97.1627384303772</v>
      </c>
      <c r="M38" s="115">
        <f t="shared" si="33"/>
        <v>100</v>
      </c>
      <c r="N38" s="116">
        <f t="shared" si="34"/>
        <v>29193.92149</v>
      </c>
      <c r="O38" s="116">
        <f t="shared" si="35"/>
        <v>25983.92149</v>
      </c>
      <c r="P38" s="91">
        <f t="shared" si="73"/>
        <v>1.08721476473997</v>
      </c>
      <c r="Q38" s="92">
        <f t="shared" si="64"/>
        <v>1.07688779121516</v>
      </c>
      <c r="R38" s="88">
        <f>R29+R37</f>
        <v>321833.36404</v>
      </c>
      <c r="S38" s="93">
        <f>S29+S37</f>
        <v>307432.31404</v>
      </c>
      <c r="T38" s="114">
        <f t="shared" si="65"/>
        <v>95.5253085574402</v>
      </c>
      <c r="U38" s="115">
        <f t="shared" si="39"/>
        <v>100</v>
      </c>
      <c r="V38" s="114">
        <f t="shared" si="40"/>
        <v>-30513.68596</v>
      </c>
      <c r="W38" s="114">
        <f t="shared" si="41"/>
        <v>-56497.60745</v>
      </c>
      <c r="X38" s="91">
        <f t="shared" si="66"/>
        <v>0.9097083973179151</v>
      </c>
      <c r="Y38" s="92">
        <f t="shared" si="43"/>
        <v>0.844756904794506</v>
      </c>
      <c r="Z38" s="88">
        <f>Z29+Z37</f>
        <v>369704.52075</v>
      </c>
      <c r="AA38" s="93">
        <f>AA29+AA37</f>
        <v>346648.01206</v>
      </c>
      <c r="AB38" s="114">
        <f t="shared" si="67"/>
        <v>93.7635307668874</v>
      </c>
      <c r="AC38" s="115">
        <f t="shared" si="17"/>
        <v>100</v>
      </c>
      <c r="AD38" s="114">
        <f t="shared" si="44"/>
        <v>-17281.90943</v>
      </c>
      <c r="AE38" s="114">
        <f t="shared" si="45"/>
        <v>39215.69802</v>
      </c>
      <c r="AF38" s="91">
        <f t="shared" si="46"/>
        <v>0.9525130844992231</v>
      </c>
      <c r="AG38" s="92">
        <f t="shared" si="68"/>
        <v>1.1275588031221</v>
      </c>
      <c r="AH38" s="88">
        <f>AH29+AH37</f>
        <v>483438.664</v>
      </c>
      <c r="AI38" s="93">
        <f>AI29+AI37</f>
        <v>470912.81144</v>
      </c>
      <c r="AJ38" s="114">
        <f t="shared" si="69"/>
        <v>97.4090089409977</v>
      </c>
      <c r="AK38" s="115">
        <f t="shared" si="23"/>
        <v>100</v>
      </c>
      <c r="AL38" s="114">
        <f t="shared" si="48"/>
        <v>163480.4974</v>
      </c>
      <c r="AM38" s="114">
        <f t="shared" si="49"/>
        <v>124264.79938</v>
      </c>
      <c r="AN38" s="91">
        <f t="shared" si="70"/>
        <v>1.53176094357709</v>
      </c>
      <c r="AO38" s="92">
        <f t="shared" si="71"/>
        <v>1.35847544211069</v>
      </c>
    </row>
    <row r="39" spans="1:41" ht="13.5" customHeight="1">
      <c r="A39" s="84"/>
      <c r="B39" s="85"/>
      <c r="C39" s="86"/>
      <c r="D39" s="86"/>
      <c r="E39" s="87">
        <f t="shared" si="29"/>
        <v>0</v>
      </c>
      <c r="F39" s="85"/>
      <c r="G39" s="86"/>
      <c r="H39" s="86"/>
      <c r="I39" s="87"/>
      <c r="J39" s="88"/>
      <c r="K39" s="86"/>
      <c r="L39" s="114" t="e">
        <f t="shared" si="54"/>
        <v>#DIV/0!</v>
      </c>
      <c r="M39" s="115">
        <f t="shared" si="33"/>
        <v>0</v>
      </c>
      <c r="N39" s="116">
        <f t="shared" si="34"/>
        <v>0</v>
      </c>
      <c r="O39" s="116">
        <f t="shared" si="35"/>
        <v>0</v>
      </c>
      <c r="P39" s="91"/>
      <c r="Q39" s="92" t="e">
        <f t="shared" si="64"/>
        <v>#DIV/0!</v>
      </c>
      <c r="R39" s="88"/>
      <c r="S39" s="93"/>
      <c r="T39" s="114" t="e">
        <f t="shared" si="65"/>
        <v>#DIV/0!</v>
      </c>
      <c r="U39" s="115">
        <f t="shared" si="39"/>
        <v>0</v>
      </c>
      <c r="V39" s="114">
        <f t="shared" si="40"/>
        <v>0</v>
      </c>
      <c r="W39" s="114">
        <f t="shared" si="41"/>
        <v>0</v>
      </c>
      <c r="X39" s="91" t="e">
        <f t="shared" si="66"/>
        <v>#DIV/0!</v>
      </c>
      <c r="Y39" s="92" t="e">
        <f t="shared" si="43"/>
        <v>#DIV/0!</v>
      </c>
      <c r="Z39" s="88"/>
      <c r="AA39" s="93"/>
      <c r="AB39" s="114" t="e">
        <f t="shared" si="67"/>
        <v>#DIV/0!</v>
      </c>
      <c r="AC39" s="115">
        <f t="shared" si="17"/>
        <v>0</v>
      </c>
      <c r="AD39" s="114">
        <f t="shared" si="44"/>
        <v>0</v>
      </c>
      <c r="AE39" s="114">
        <f t="shared" si="45"/>
        <v>0</v>
      </c>
      <c r="AF39" s="91" t="e">
        <f t="shared" si="46"/>
        <v>#DIV/0!</v>
      </c>
      <c r="AG39" s="92" t="e">
        <f t="shared" si="68"/>
        <v>#DIV/0!</v>
      </c>
      <c r="AH39" s="88"/>
      <c r="AI39" s="93"/>
      <c r="AJ39" s="114" t="e">
        <f t="shared" si="69"/>
        <v>#DIV/0!</v>
      </c>
      <c r="AK39" s="115">
        <f t="shared" si="23"/>
        <v>0</v>
      </c>
      <c r="AL39" s="114">
        <f t="shared" si="48"/>
        <v>0</v>
      </c>
      <c r="AM39" s="114">
        <f t="shared" si="49"/>
        <v>0</v>
      </c>
      <c r="AN39" s="91" t="e">
        <f t="shared" si="70"/>
        <v>#DIV/0!</v>
      </c>
      <c r="AO39" s="92" t="e">
        <f t="shared" si="71"/>
        <v>#DIV/0!</v>
      </c>
    </row>
    <row r="41" ht="14.25">
      <c r="A41" t="s">
        <v>52</v>
      </c>
    </row>
  </sheetData>
  <sheetProtection selectLockedCells="1" selectUnlockedCells="1"/>
  <mergeCells count="97">
    <mergeCell ref="H1:Q1"/>
    <mergeCell ref="J2:Q2"/>
    <mergeCell ref="R2:Y2"/>
    <mergeCell ref="Z2:AG2"/>
    <mergeCell ref="AH2:AO2"/>
    <mergeCell ref="J3:Q3"/>
    <mergeCell ref="R3:Y3"/>
    <mergeCell ref="Z3:AG3"/>
    <mergeCell ref="AH3:AO3"/>
    <mergeCell ref="A5:AO5"/>
    <mergeCell ref="A8:A10"/>
    <mergeCell ref="B8:E8"/>
    <mergeCell ref="F8:I8"/>
    <mergeCell ref="J8:Q8"/>
    <mergeCell ref="R8:Y8"/>
    <mergeCell ref="Z8:AG8"/>
    <mergeCell ref="AH8:AO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O9"/>
    <mergeCell ref="P9:Q9"/>
    <mergeCell ref="R9:R10"/>
    <mergeCell ref="S9:S10"/>
    <mergeCell ref="T9:T10"/>
    <mergeCell ref="U9:U10"/>
    <mergeCell ref="V9:W9"/>
    <mergeCell ref="X9:Y9"/>
    <mergeCell ref="Z9:Z10"/>
    <mergeCell ref="AA9:AA10"/>
    <mergeCell ref="AB9:AB10"/>
    <mergeCell ref="AC9:AC10"/>
    <mergeCell ref="AD9:AE10"/>
    <mergeCell ref="AF9:AG10"/>
    <mergeCell ref="AH9:AH10"/>
    <mergeCell ref="AI9:AI10"/>
    <mergeCell ref="AJ9:AJ10"/>
    <mergeCell ref="AK9:AK10"/>
    <mergeCell ref="AL9:AM9"/>
    <mergeCell ref="AN9:AO9"/>
    <mergeCell ref="A27:A28"/>
    <mergeCell ref="F27:F28"/>
    <mergeCell ref="G27:G28"/>
    <mergeCell ref="M27:M28"/>
    <mergeCell ref="U27:U28"/>
    <mergeCell ref="AC27:AC28"/>
    <mergeCell ref="AK27:AK28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AO38:AO39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2019-02-11T10:07:55Z</dcterms:created>
  <dcterms:modified xsi:type="dcterms:W3CDTF">2019-03-01T09:43:18Z</dcterms:modified>
  <cp:category/>
  <cp:version/>
  <cp:contentType/>
  <cp:contentStatus/>
  <cp:revision>4</cp:revision>
</cp:coreProperties>
</file>