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2035" windowHeight="9795" activeTab="0"/>
  </bookViews>
  <sheets>
    <sheet name="2018-2020" sheetId="2" r:id="rId1"/>
    <sheet name="2017-2019" sheetId="1" r:id="rId2"/>
  </sheets>
  <definedNames/>
  <calcPr calcId="145621"/>
</workbook>
</file>

<file path=xl/sharedStrings.xml><?xml version="1.0" encoding="utf-8"?>
<sst xmlns="http://schemas.openxmlformats.org/spreadsheetml/2006/main" count="165" uniqueCount="61">
  <si>
    <t>Сравнительная характеристика поступления доходов в бюджет Лахденпохского муниципального района за 2017-2019 года</t>
  </si>
  <si>
    <t>Вид доходов</t>
  </si>
  <si>
    <t>2013 год</t>
  </si>
  <si>
    <t>2014 год</t>
  </si>
  <si>
    <t>2015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</si>
  <si>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</si>
  <si>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</si>
  <si>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</si>
  <si>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</si>
  <si>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</si>
  <si>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</si>
  <si>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</si>
  <si>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</si>
  <si>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</si>
  <si>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Отклонение к 2017 году, тыс.руб.</t>
  </si>
  <si>
    <t>Коэффициент роста к 2017 году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</si>
  <si>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</si>
  <si>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(гр.7-гр.3)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</si>
  <si>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</si>
  <si>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(гр.7/гр.3)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</si>
  <si>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</si>
  <si>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</si>
  <si>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</si>
  <si>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</si>
  <si>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r>
      <rPr>
        <sz val="8"/>
        <rFont val="Arial"/>
        <family val="2"/>
      </rPr>
      <t xml:space="preserve">К 2017 году (гр.13-гр.3) </t>
    </r>
    <r>
      <rPr>
        <b/>
        <sz val="6"/>
        <rFont val="Arial"/>
        <family val="2"/>
      </rPr>
      <t>* в сопост.условиях</t>
    </r>
  </si>
  <si>
    <t>К 2018 году (гр.13-гр.7)</t>
  </si>
  <si>
    <r>
      <rPr>
        <sz val="8"/>
        <rFont val="Arial"/>
        <family val="2"/>
      </rPr>
      <t xml:space="preserve">К 2017 году (гр.13/гр.3) </t>
    </r>
    <r>
      <rPr>
        <b/>
        <sz val="6"/>
        <rFont val="Arial"/>
        <family val="2"/>
      </rPr>
      <t>* в сопост.условиях</t>
    </r>
  </si>
  <si>
    <t>К 2018 году (гр.13/гр.7)</t>
  </si>
  <si>
    <t>Налоговые доходы</t>
  </si>
  <si>
    <t>Налог на доход физических  лиц</t>
  </si>
  <si>
    <t xml:space="preserve"> в т.ч. без учета доп.норматива 12%</t>
  </si>
  <si>
    <t>Налоги на совокупный доход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</si>
  <si>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</si>
  <si>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</si>
  <si>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</si>
  <si>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</si>
  <si>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</si>
  <si>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</si>
  <si>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</si>
  <si>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</si>
  <si>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</si>
  <si>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</si>
  <si>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</si>
  <si>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</si>
  <si>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</si>
  <si>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</si>
  <si>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</si>
  <si>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</si>
  <si>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</si>
  <si>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</si>
  <si>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</si>
  <si>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</si>
  <si>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r>
      <t xml:space="preserve">К 2018 году (гр.13-гр.3) </t>
    </r>
    <r>
      <rPr>
        <b/>
        <sz val="6"/>
        <rFont val="Arial"/>
        <family val="2"/>
      </rPr>
      <t>* в сопост.условиях</t>
    </r>
  </si>
  <si>
    <t>К 2019 году (гр.13-гр.7)</t>
  </si>
  <si>
    <r>
      <t xml:space="preserve">К 2018 году (гр.13/гр.3) </t>
    </r>
    <r>
      <rPr>
        <b/>
        <sz val="6"/>
        <rFont val="Arial"/>
        <family val="2"/>
      </rPr>
      <t>* в сопост.условиях</t>
    </r>
  </si>
  <si>
    <t>К 2019 году (гр.13/гр.7)</t>
  </si>
  <si>
    <t>2020 год</t>
  </si>
  <si>
    <t>Отклонение к 2018 году, тыс.руб.</t>
  </si>
  <si>
    <t>Коэффициент роста к 2018 году</t>
  </si>
  <si>
    <t>Акцизы</t>
  </si>
  <si>
    <t>Сравнительная характеристика поступления доходов в бюджет Лахденпохского муниципального района за 2018-2020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</si>
</sst>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\*;\-#,##0"/>
  </numFmts>
  <fonts count="2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thin"/>
    </border>
    <border>
      <left style="medium"/>
      <right style="hair"/>
      <top style="hair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2" xfId="0" applyFont="1" applyBorder="1"/>
    <xf numFmtId="0" fontId="0" fillId="0" borderId="2" xfId="0" applyBorder="1"/>
    <xf numFmtId="0" fontId="0" fillId="9" borderId="2" xfId="0" applyFont="1" applyFill="1" applyBorder="1"/>
    <xf numFmtId="0" fontId="0" fillId="0" borderId="3" xfId="0" applyFont="1" applyBorder="1"/>
    <xf numFmtId="0" fontId="0" fillId="0" borderId="3" xfId="0" applyBorder="1"/>
    <xf numFmtId="0" fontId="0" fillId="9" borderId="3" xfId="0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Border="1"/>
    <xf numFmtId="0" fontId="0" fillId="0" borderId="9" xfId="0" applyFont="1" applyBorder="1"/>
    <xf numFmtId="0" fontId="0" fillId="0" borderId="10" xfId="0" applyBorder="1"/>
    <xf numFmtId="0" fontId="0" fillId="0" borderId="11" xfId="0" applyFont="1" applyBorder="1"/>
    <xf numFmtId="0" fontId="0" fillId="0" borderId="0" xfId="0" applyBorder="1"/>
    <xf numFmtId="0" fontId="7" fillId="10" borderId="12" xfId="0" applyFont="1" applyFill="1" applyBorder="1" applyAlignment="1">
      <alignment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5" fontId="7" fillId="10" borderId="13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4" fontId="7" fillId="10" borderId="13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3" fontId="3" fillId="9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vertical="center" wrapText="1"/>
    </xf>
    <xf numFmtId="3" fontId="7" fillId="10" borderId="16" xfId="0" applyNumberFormat="1" applyFont="1" applyFill="1" applyBorder="1" applyAlignment="1">
      <alignment horizontal="center" vertical="center" wrapText="1"/>
    </xf>
    <xf numFmtId="164" fontId="7" fillId="10" borderId="16" xfId="0" applyNumberFormat="1" applyFont="1" applyFill="1" applyBorder="1" applyAlignment="1">
      <alignment horizontal="center" vertical="center" wrapText="1"/>
    </xf>
    <xf numFmtId="165" fontId="7" fillId="10" borderId="16" xfId="0" applyNumberFormat="1" applyFont="1" applyFill="1" applyBorder="1" applyAlignment="1">
      <alignment horizontal="center" vertical="center" wrapText="1"/>
    </xf>
    <xf numFmtId="1" fontId="7" fillId="10" borderId="16" xfId="0" applyNumberFormat="1" applyFont="1" applyFill="1" applyBorder="1" applyAlignment="1">
      <alignment horizontal="center" vertical="center" wrapText="1"/>
    </xf>
    <xf numFmtId="4" fontId="7" fillId="10" borderId="16" xfId="0" applyNumberFormat="1" applyFont="1" applyFill="1" applyBorder="1" applyAlignment="1">
      <alignment horizontal="center" vertical="center"/>
    </xf>
    <xf numFmtId="4" fontId="7" fillId="10" borderId="17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Font="1" applyBorder="1"/>
    <xf numFmtId="0" fontId="0" fillId="0" borderId="21" xfId="0" applyFont="1" applyBorder="1"/>
    <xf numFmtId="0" fontId="6" fillId="0" borderId="22" xfId="0" applyFont="1" applyBorder="1" applyAlignment="1">
      <alignment horizontal="center" vertical="center"/>
    </xf>
    <xf numFmtId="3" fontId="7" fillId="1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7" fillId="10" borderId="24" xfId="0" applyNumberFormat="1" applyFont="1" applyFill="1" applyBorder="1" applyAlignment="1">
      <alignment horizontal="center" vertical="center" wrapText="1"/>
    </xf>
    <xf numFmtId="3" fontId="7" fillId="1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7" fillId="10" borderId="15" xfId="0" applyNumberFormat="1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vertical="center" wrapText="1"/>
    </xf>
    <xf numFmtId="3" fontId="7" fillId="10" borderId="26" xfId="0" applyNumberFormat="1" applyFont="1" applyFill="1" applyBorder="1" applyAlignment="1">
      <alignment horizontal="center" vertical="center" wrapText="1"/>
    </xf>
    <xf numFmtId="164" fontId="7" fillId="10" borderId="26" xfId="0" applyNumberFormat="1" applyFont="1" applyFill="1" applyBorder="1" applyAlignment="1">
      <alignment horizontal="center" vertical="center" wrapText="1"/>
    </xf>
    <xf numFmtId="165" fontId="7" fillId="10" borderId="26" xfId="0" applyNumberFormat="1" applyFont="1" applyFill="1" applyBorder="1" applyAlignment="1">
      <alignment horizontal="center" vertical="center" wrapText="1"/>
    </xf>
    <xf numFmtId="1" fontId="7" fillId="10" borderId="26" xfId="0" applyNumberFormat="1" applyFont="1" applyFill="1" applyBorder="1" applyAlignment="1">
      <alignment horizontal="center" vertical="center" wrapText="1"/>
    </xf>
    <xf numFmtId="4" fontId="7" fillId="10" borderId="26" xfId="0" applyNumberFormat="1" applyFont="1" applyFill="1" applyBorder="1" applyAlignment="1">
      <alignment horizontal="center" vertical="center"/>
    </xf>
    <xf numFmtId="4" fontId="7" fillId="10" borderId="27" xfId="0" applyNumberFormat="1" applyFont="1" applyFill="1" applyBorder="1" applyAlignment="1">
      <alignment horizontal="center" vertical="center"/>
    </xf>
    <xf numFmtId="3" fontId="7" fillId="10" borderId="25" xfId="0" applyNumberFormat="1" applyFont="1" applyFill="1" applyBorder="1" applyAlignment="1">
      <alignment horizontal="center" vertical="center" wrapText="1"/>
    </xf>
    <xf numFmtId="3" fontId="7" fillId="10" borderId="28" xfId="0" applyNumberFormat="1" applyFont="1" applyFill="1" applyBorder="1" applyAlignment="1">
      <alignment horizontal="center" vertical="center" wrapText="1"/>
    </xf>
    <xf numFmtId="4" fontId="7" fillId="10" borderId="13" xfId="0" applyNumberFormat="1" applyFont="1" applyFill="1" applyBorder="1" applyAlignment="1">
      <alignment horizontal="center" vertical="center"/>
    </xf>
    <xf numFmtId="4" fontId="7" fillId="10" borderId="29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4" fontId="7" fillId="10" borderId="30" xfId="0" applyNumberFormat="1" applyFont="1" applyFill="1" applyBorder="1" applyAlignment="1">
      <alignment horizontal="center" vertical="center"/>
    </xf>
    <xf numFmtId="3" fontId="7" fillId="10" borderId="23" xfId="0" applyNumberFormat="1" applyFont="1" applyFill="1" applyBorder="1" applyAlignment="1">
      <alignment horizontal="center" vertical="center" wrapText="1"/>
    </xf>
    <xf numFmtId="3" fontId="7" fillId="10" borderId="31" xfId="0" applyNumberFormat="1" applyFont="1" applyFill="1" applyBorder="1" applyAlignment="1">
      <alignment horizontal="center"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3" fontId="7" fillId="10" borderId="29" xfId="0" applyNumberFormat="1" applyFont="1" applyFill="1" applyBorder="1" applyAlignment="1">
      <alignment horizontal="center" vertical="center" wrapText="1"/>
    </xf>
    <xf numFmtId="165" fontId="7" fillId="10" borderId="13" xfId="0" applyNumberFormat="1" applyFont="1" applyFill="1" applyBorder="1" applyAlignment="1">
      <alignment horizontal="center" vertical="center" wrapText="1"/>
    </xf>
    <xf numFmtId="165" fontId="7" fillId="10" borderId="29" xfId="0" applyNumberFormat="1" applyFont="1" applyFill="1" applyBorder="1" applyAlignment="1">
      <alignment horizontal="center" vertical="center" wrapText="1"/>
    </xf>
    <xf numFmtId="3" fontId="7" fillId="10" borderId="12" xfId="0" applyNumberFormat="1" applyFont="1" applyFill="1" applyBorder="1" applyAlignment="1">
      <alignment horizontal="center" vertical="center" wrapText="1"/>
    </xf>
    <xf numFmtId="3" fontId="7" fillId="10" borderId="32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1" fontId="7" fillId="10" borderId="29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7" fillId="10" borderId="12" xfId="0" applyFont="1" applyFill="1" applyBorder="1" applyAlignment="1">
      <alignment vertical="center" wrapText="1"/>
    </xf>
    <xf numFmtId="0" fontId="7" fillId="10" borderId="32" xfId="0" applyFont="1" applyFill="1" applyBorder="1" applyAlignment="1">
      <alignment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4" fontId="7" fillId="10" borderId="2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9" borderId="16" xfId="0" applyFont="1" applyFill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0" fillId="0" borderId="16" xfId="0" applyFont="1" applyBorder="1"/>
    <xf numFmtId="0" fontId="0" fillId="0" borderId="16" xfId="0" applyBorder="1"/>
    <xf numFmtId="0" fontId="0" fillId="9" borderId="16" xfId="0" applyFont="1" applyFill="1" applyBorder="1"/>
    <xf numFmtId="0" fontId="0" fillId="0" borderId="24" xfId="0" applyFont="1" applyBorder="1"/>
    <xf numFmtId="0" fontId="0" fillId="0" borderId="35" xfId="0" applyBorder="1"/>
    <xf numFmtId="0" fontId="3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0" borderId="40" xfId="0" applyFont="1" applyBorder="1"/>
    <xf numFmtId="0" fontId="0" fillId="0" borderId="41" xfId="0" applyBorder="1"/>
    <xf numFmtId="0" fontId="3" fillId="0" borderId="40" xfId="0" applyFont="1" applyBorder="1" applyAlignment="1">
      <alignment vertical="center" wrapText="1"/>
    </xf>
    <xf numFmtId="4" fontId="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7" fillId="10" borderId="42" xfId="0" applyFont="1" applyFill="1" applyBorder="1" applyAlignment="1">
      <alignment vertical="center" wrapText="1"/>
    </xf>
    <xf numFmtId="3" fontId="7" fillId="10" borderId="33" xfId="0" applyNumberFormat="1" applyFont="1" applyFill="1" applyBorder="1" applyAlignment="1">
      <alignment horizontal="center" vertical="center" wrapText="1"/>
    </xf>
    <xf numFmtId="3" fontId="7" fillId="10" borderId="18" xfId="0" applyNumberFormat="1" applyFont="1" applyFill="1" applyBorder="1" applyAlignment="1">
      <alignment horizontal="center" vertical="center" wrapText="1"/>
    </xf>
    <xf numFmtId="164" fontId="7" fillId="10" borderId="18" xfId="0" applyNumberFormat="1" applyFont="1" applyFill="1" applyBorder="1" applyAlignment="1">
      <alignment horizontal="center" vertical="center" wrapText="1"/>
    </xf>
    <xf numFmtId="165" fontId="7" fillId="10" borderId="18" xfId="0" applyNumberFormat="1" applyFont="1" applyFill="1" applyBorder="1" applyAlignment="1">
      <alignment horizontal="center" vertical="center" wrapText="1"/>
    </xf>
    <xf numFmtId="1" fontId="7" fillId="10" borderId="18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/>
    </xf>
    <xf numFmtId="4" fontId="7" fillId="10" borderId="43" xfId="0" applyNumberFormat="1" applyFont="1" applyFill="1" applyBorder="1" applyAlignment="1">
      <alignment horizontal="center" vertical="center"/>
    </xf>
    <xf numFmtId="0" fontId="0" fillId="0" borderId="44" xfId="0" applyFont="1" applyBorder="1"/>
    <xf numFmtId="0" fontId="0" fillId="0" borderId="28" xfId="0" applyFont="1" applyBorder="1"/>
    <xf numFmtId="0" fontId="0" fillId="0" borderId="26" xfId="0" applyFont="1" applyBorder="1"/>
    <xf numFmtId="0" fontId="0" fillId="0" borderId="26" xfId="0" applyBorder="1"/>
    <xf numFmtId="0" fontId="0" fillId="9" borderId="26" xfId="0" applyFont="1" applyFill="1" applyBorder="1"/>
    <xf numFmtId="0" fontId="0" fillId="0" borderId="45" xfId="0" applyBorder="1"/>
    <xf numFmtId="0" fontId="7" fillId="10" borderId="46" xfId="0" applyFont="1" applyFill="1" applyBorder="1" applyAlignment="1">
      <alignment vertical="center" wrapText="1"/>
    </xf>
    <xf numFmtId="3" fontId="7" fillId="10" borderId="47" xfId="0" applyNumberFormat="1" applyFont="1" applyFill="1" applyBorder="1" applyAlignment="1">
      <alignment horizontal="center" vertical="center" wrapText="1"/>
    </xf>
    <xf numFmtId="3" fontId="7" fillId="10" borderId="48" xfId="0" applyNumberFormat="1" applyFont="1" applyFill="1" applyBorder="1" applyAlignment="1">
      <alignment horizontal="center" vertical="center" wrapText="1"/>
    </xf>
    <xf numFmtId="164" fontId="7" fillId="10" borderId="48" xfId="0" applyNumberFormat="1" applyFont="1" applyFill="1" applyBorder="1" applyAlignment="1">
      <alignment horizontal="center" vertical="center" wrapText="1"/>
    </xf>
    <xf numFmtId="165" fontId="7" fillId="10" borderId="48" xfId="0" applyNumberFormat="1" applyFont="1" applyFill="1" applyBorder="1" applyAlignment="1">
      <alignment horizontal="center" vertical="center" wrapText="1"/>
    </xf>
    <xf numFmtId="1" fontId="7" fillId="10" borderId="48" xfId="0" applyNumberFormat="1" applyFont="1" applyFill="1" applyBorder="1" applyAlignment="1">
      <alignment horizontal="center" vertical="center" wrapText="1"/>
    </xf>
    <xf numFmtId="4" fontId="7" fillId="10" borderId="48" xfId="0" applyNumberFormat="1" applyFont="1" applyFill="1" applyBorder="1" applyAlignment="1">
      <alignment horizontal="center" vertical="center"/>
    </xf>
    <xf numFmtId="4" fontId="7" fillId="10" borderId="4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0" fontId="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0" borderId="54" xfId="0" applyFont="1" applyBorder="1"/>
    <xf numFmtId="0" fontId="0" fillId="0" borderId="55" xfId="0" applyFont="1" applyBorder="1"/>
    <xf numFmtId="0" fontId="6" fillId="0" borderId="56" xfId="0" applyFont="1" applyBorder="1" applyAlignment="1">
      <alignment horizontal="center" vertical="center"/>
    </xf>
    <xf numFmtId="3" fontId="7" fillId="10" borderId="57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7" fillId="10" borderId="58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/>
    </xf>
    <xf numFmtId="3" fontId="3" fillId="9" borderId="26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 wrapText="1"/>
    </xf>
    <xf numFmtId="0" fontId="7" fillId="10" borderId="46" xfId="0" applyFont="1" applyFill="1" applyBorder="1" applyAlignment="1">
      <alignment vertical="center" wrapText="1"/>
    </xf>
    <xf numFmtId="3" fontId="7" fillId="10" borderId="47" xfId="0" applyNumberFormat="1" applyFont="1" applyFill="1" applyBorder="1" applyAlignment="1">
      <alignment horizontal="center" vertical="center" wrapText="1"/>
    </xf>
    <xf numFmtId="3" fontId="7" fillId="10" borderId="48" xfId="0" applyNumberFormat="1" applyFont="1" applyFill="1" applyBorder="1" applyAlignment="1">
      <alignment horizontal="center" vertical="center" wrapText="1"/>
    </xf>
    <xf numFmtId="164" fontId="7" fillId="10" borderId="48" xfId="0" applyNumberFormat="1" applyFont="1" applyFill="1" applyBorder="1" applyAlignment="1">
      <alignment horizontal="center" vertical="center" wrapText="1"/>
    </xf>
    <xf numFmtId="165" fontId="7" fillId="10" borderId="48" xfId="0" applyNumberFormat="1" applyFont="1" applyFill="1" applyBorder="1" applyAlignment="1">
      <alignment horizontal="center" vertical="center" wrapText="1"/>
    </xf>
    <xf numFmtId="1" fontId="7" fillId="10" borderId="48" xfId="0" applyNumberFormat="1" applyFont="1" applyFill="1" applyBorder="1" applyAlignment="1">
      <alignment horizontal="center" vertical="center" wrapText="1"/>
    </xf>
    <xf numFmtId="4" fontId="7" fillId="10" borderId="48" xfId="0" applyNumberFormat="1" applyFont="1" applyFill="1" applyBorder="1" applyAlignment="1">
      <alignment horizontal="center" vertical="center"/>
    </xf>
    <xf numFmtId="4" fontId="7" fillId="10" borderId="49" xfId="0" applyNumberFormat="1" applyFont="1" applyFill="1" applyBorder="1" applyAlignment="1">
      <alignment horizontal="center" vertical="center"/>
    </xf>
    <xf numFmtId="3" fontId="7" fillId="10" borderId="57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3" fontId="7" fillId="10" borderId="50" xfId="0" applyNumberFormat="1" applyFont="1" applyFill="1" applyBorder="1" applyAlignment="1">
      <alignment horizontal="center" vertical="center" wrapText="1"/>
    </xf>
    <xf numFmtId="3" fontId="7" fillId="10" borderId="51" xfId="0" applyNumberFormat="1" applyFont="1" applyFill="1" applyBorder="1" applyAlignment="1">
      <alignment horizontal="center" vertical="center" wrapText="1"/>
    </xf>
    <xf numFmtId="164" fontId="7" fillId="10" borderId="51" xfId="0" applyNumberFormat="1" applyFont="1" applyFill="1" applyBorder="1" applyAlignment="1">
      <alignment horizontal="center" vertical="center" wrapText="1"/>
    </xf>
    <xf numFmtId="165" fontId="7" fillId="10" borderId="51" xfId="0" applyNumberFormat="1" applyFont="1" applyFill="1" applyBorder="1" applyAlignment="1">
      <alignment horizontal="center" vertical="center" wrapText="1"/>
    </xf>
    <xf numFmtId="1" fontId="7" fillId="10" borderId="51" xfId="0" applyNumberFormat="1" applyFont="1" applyFill="1" applyBorder="1" applyAlignment="1">
      <alignment horizontal="center" vertical="center" wrapText="1"/>
    </xf>
    <xf numFmtId="4" fontId="7" fillId="10" borderId="51" xfId="0" applyNumberFormat="1" applyFont="1" applyFill="1" applyBorder="1" applyAlignment="1">
      <alignment horizontal="center" vertical="center"/>
    </xf>
    <xf numFmtId="4" fontId="7" fillId="10" borderId="52" xfId="0" applyNumberFormat="1" applyFont="1" applyFill="1" applyBorder="1" applyAlignment="1">
      <alignment horizontal="center" vertical="center"/>
    </xf>
    <xf numFmtId="3" fontId="7" fillId="10" borderId="56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/>
    </xf>
    <xf numFmtId="3" fontId="3" fillId="9" borderId="48" xfId="0" applyNumberFormat="1" applyFont="1" applyFill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tabSelected="1" workbookViewId="0" topLeftCell="A5">
      <selection activeCell="A6" sqref="A6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111"/>
      <c r="I1" s="111"/>
      <c r="J1" s="111"/>
      <c r="K1" s="111"/>
      <c r="L1" s="111"/>
      <c r="M1" s="111"/>
      <c r="N1" s="111"/>
      <c r="O1" s="111"/>
      <c r="P1" s="111"/>
      <c r="Q1" s="111"/>
      <c r="Y1" s="1"/>
      <c r="AG1" s="1"/>
      <c r="AO1" s="1"/>
    </row>
    <row r="2" spans="8:41" ht="12.75" customHeight="1" hidden="1">
      <c r="H2" s="2"/>
      <c r="I2" s="2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8:41" ht="12.75" customHeight="1" hidden="1">
      <c r="H3" s="2"/>
      <c r="I3" s="2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8:39" ht="12.75" hidden="1"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/>
      <c r="AM4" s="2"/>
    </row>
    <row r="5" spans="1:41" ht="15">
      <c r="A5" s="103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39" ht="6" customHeight="1">
      <c r="A6" s="116"/>
      <c r="G6" s="3"/>
      <c r="H6" s="3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Z6" s="3"/>
      <c r="AA6" s="3"/>
      <c r="AB6" s="3"/>
      <c r="AC6" s="3"/>
      <c r="AD6" s="3"/>
      <c r="AE6" s="3"/>
      <c r="AH6" s="3"/>
      <c r="AI6" s="3"/>
      <c r="AJ6" s="3"/>
      <c r="AK6" s="3"/>
      <c r="AL6" s="3"/>
      <c r="AM6" s="3"/>
    </row>
    <row r="7" spans="1:39" ht="4.5" customHeight="1" hidden="1">
      <c r="A7" s="116"/>
      <c r="M7" s="3"/>
      <c r="N7" s="3"/>
      <c r="O7" s="3"/>
      <c r="U7" s="3"/>
      <c r="V7" s="3"/>
      <c r="W7" s="3"/>
      <c r="AC7" s="3"/>
      <c r="AD7" s="3"/>
      <c r="AE7" s="3"/>
      <c r="AK7" s="3"/>
      <c r="AL7" s="3"/>
      <c r="AM7" s="3"/>
    </row>
    <row r="8" spans="1:41" ht="18" customHeight="1">
      <c r="A8" s="117" t="s">
        <v>1</v>
      </c>
      <c r="B8" s="118" t="s">
        <v>2</v>
      </c>
      <c r="C8" s="119"/>
      <c r="D8" s="119"/>
      <c r="E8" s="119"/>
      <c r="F8" s="119" t="s">
        <v>3</v>
      </c>
      <c r="G8" s="119"/>
      <c r="H8" s="119"/>
      <c r="I8" s="119"/>
      <c r="J8" s="119" t="s">
        <v>4</v>
      </c>
      <c r="K8" s="119"/>
      <c r="L8" s="119"/>
      <c r="M8" s="119"/>
      <c r="N8" s="119"/>
      <c r="O8" s="119"/>
      <c r="P8" s="119"/>
      <c r="Q8" s="119"/>
      <c r="R8" s="119" t="s">
        <v>6</v>
      </c>
      <c r="S8" s="119"/>
      <c r="T8" s="119"/>
      <c r="U8" s="119"/>
      <c r="V8" s="119"/>
      <c r="W8" s="119"/>
      <c r="X8" s="119"/>
      <c r="Y8" s="120"/>
      <c r="Z8" s="159" t="s">
        <v>7</v>
      </c>
      <c r="AA8" s="119"/>
      <c r="AB8" s="119"/>
      <c r="AC8" s="119"/>
      <c r="AD8" s="119"/>
      <c r="AE8" s="119"/>
      <c r="AF8" s="119"/>
      <c r="AG8" s="120"/>
      <c r="AH8" s="118" t="s">
        <v>56</v>
      </c>
      <c r="AI8" s="119"/>
      <c r="AJ8" s="119"/>
      <c r="AK8" s="119"/>
      <c r="AL8" s="119"/>
      <c r="AM8" s="119"/>
      <c r="AN8" s="119"/>
      <c r="AO8" s="120"/>
    </row>
    <row r="9" spans="1:41" ht="37.5" customHeight="1">
      <c r="A9" s="121"/>
      <c r="B9" s="89" t="s">
        <v>8</v>
      </c>
      <c r="C9" s="93" t="s">
        <v>9</v>
      </c>
      <c r="D9" s="93" t="s">
        <v>10</v>
      </c>
      <c r="E9" s="93" t="s">
        <v>11</v>
      </c>
      <c r="F9" s="93" t="s">
        <v>8</v>
      </c>
      <c r="G9" s="93" t="s">
        <v>9</v>
      </c>
      <c r="H9" s="93" t="s">
        <v>10</v>
      </c>
      <c r="I9" s="93" t="s">
        <v>11</v>
      </c>
      <c r="J9" s="93" t="s">
        <v>8</v>
      </c>
      <c r="K9" s="93" t="s">
        <v>9</v>
      </c>
      <c r="L9" s="93" t="s">
        <v>10</v>
      </c>
      <c r="M9" s="93" t="s">
        <v>11</v>
      </c>
      <c r="N9" s="95" t="s">
        <v>12</v>
      </c>
      <c r="O9" s="95"/>
      <c r="P9" s="101" t="s">
        <v>13</v>
      </c>
      <c r="Q9" s="101"/>
      <c r="R9" s="93" t="s">
        <v>8</v>
      </c>
      <c r="S9" s="91" t="s">
        <v>9</v>
      </c>
      <c r="T9" s="93" t="s">
        <v>10</v>
      </c>
      <c r="U9" s="93" t="s">
        <v>11</v>
      </c>
      <c r="V9" s="95" t="s">
        <v>12</v>
      </c>
      <c r="W9" s="95"/>
      <c r="X9" s="101" t="s">
        <v>13</v>
      </c>
      <c r="Y9" s="158"/>
      <c r="Z9" s="160" t="s">
        <v>8</v>
      </c>
      <c r="AA9" s="91" t="s">
        <v>9</v>
      </c>
      <c r="AB9" s="93" t="s">
        <v>10</v>
      </c>
      <c r="AC9" s="93" t="s">
        <v>11</v>
      </c>
      <c r="AD9" s="93" t="s">
        <v>57</v>
      </c>
      <c r="AE9" s="93"/>
      <c r="AF9" s="93" t="s">
        <v>58</v>
      </c>
      <c r="AG9" s="161"/>
      <c r="AH9" s="89" t="s">
        <v>8</v>
      </c>
      <c r="AI9" s="91" t="s">
        <v>9</v>
      </c>
      <c r="AJ9" s="93" t="s">
        <v>10</v>
      </c>
      <c r="AK9" s="93" t="s">
        <v>11</v>
      </c>
      <c r="AL9" s="95" t="s">
        <v>12</v>
      </c>
      <c r="AM9" s="95"/>
      <c r="AN9" s="95" t="s">
        <v>13</v>
      </c>
      <c r="AO9" s="122"/>
    </row>
    <row r="10" spans="1:44" ht="56.25" customHeight="1">
      <c r="A10" s="121"/>
      <c r="B10" s="8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47" t="s">
        <v>16</v>
      </c>
      <c r="O10" s="47" t="s">
        <v>17</v>
      </c>
      <c r="P10" s="47" t="s">
        <v>18</v>
      </c>
      <c r="Q10" s="47" t="s">
        <v>19</v>
      </c>
      <c r="R10" s="93"/>
      <c r="S10" s="91"/>
      <c r="T10" s="93"/>
      <c r="U10" s="93"/>
      <c r="V10" s="47" t="s">
        <v>20</v>
      </c>
      <c r="W10" s="47" t="s">
        <v>21</v>
      </c>
      <c r="X10" s="47" t="s">
        <v>22</v>
      </c>
      <c r="Y10" s="123" t="s">
        <v>23</v>
      </c>
      <c r="Z10" s="160"/>
      <c r="AA10" s="91"/>
      <c r="AB10" s="93"/>
      <c r="AC10" s="93"/>
      <c r="AD10" s="93"/>
      <c r="AE10" s="93"/>
      <c r="AF10" s="93"/>
      <c r="AG10" s="161"/>
      <c r="AH10" s="89"/>
      <c r="AI10" s="91"/>
      <c r="AJ10" s="93"/>
      <c r="AK10" s="93"/>
      <c r="AL10" s="47" t="s">
        <v>52</v>
      </c>
      <c r="AM10" s="47" t="s">
        <v>53</v>
      </c>
      <c r="AN10" s="47" t="s">
        <v>54</v>
      </c>
      <c r="AO10" s="123" t="s">
        <v>55</v>
      </c>
      <c r="AR10" s="20"/>
    </row>
    <row r="11" spans="1:41" ht="12.75" hidden="1">
      <c r="A11" s="124"/>
      <c r="B11" s="115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Q11" s="113"/>
      <c r="R11" s="112"/>
      <c r="S11" s="114"/>
      <c r="T11" s="112"/>
      <c r="U11" s="112"/>
      <c r="V11" s="112"/>
      <c r="W11" s="112"/>
      <c r="X11" s="113"/>
      <c r="Y11" s="125"/>
      <c r="Z11" s="162"/>
      <c r="AA11" s="114"/>
      <c r="AB11" s="112"/>
      <c r="AC11" s="112"/>
      <c r="AD11" s="112"/>
      <c r="AE11" s="112"/>
      <c r="AF11" s="113"/>
      <c r="AG11" s="125"/>
      <c r="AH11" s="115"/>
      <c r="AI11" s="114"/>
      <c r="AJ11" s="112"/>
      <c r="AK11" s="112"/>
      <c r="AL11" s="112"/>
      <c r="AM11" s="112"/>
      <c r="AN11" s="113"/>
      <c r="AO11" s="125"/>
    </row>
    <row r="12" spans="1:41" ht="3" customHeight="1" hidden="1">
      <c r="A12" s="124"/>
      <c r="B12" s="115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113"/>
      <c r="R12" s="112"/>
      <c r="S12" s="114"/>
      <c r="T12" s="112"/>
      <c r="U12" s="112"/>
      <c r="V12" s="112"/>
      <c r="W12" s="112"/>
      <c r="X12" s="113"/>
      <c r="Y12" s="125"/>
      <c r="Z12" s="162"/>
      <c r="AA12" s="114"/>
      <c r="AB12" s="112"/>
      <c r="AC12" s="112"/>
      <c r="AD12" s="112"/>
      <c r="AE12" s="112"/>
      <c r="AF12" s="113"/>
      <c r="AG12" s="125"/>
      <c r="AH12" s="115"/>
      <c r="AI12" s="114"/>
      <c r="AJ12" s="112"/>
      <c r="AK12" s="112"/>
      <c r="AL12" s="112"/>
      <c r="AM12" s="112"/>
      <c r="AN12" s="113"/>
      <c r="AO12" s="125"/>
    </row>
    <row r="13" spans="1:41" ht="12.75" hidden="1">
      <c r="A13" s="139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Q13" s="142"/>
      <c r="R13" s="141"/>
      <c r="S13" s="143"/>
      <c r="T13" s="141"/>
      <c r="U13" s="141"/>
      <c r="V13" s="141"/>
      <c r="W13" s="141"/>
      <c r="X13" s="142"/>
      <c r="Y13" s="144"/>
      <c r="Z13" s="163"/>
      <c r="AA13" s="143"/>
      <c r="AB13" s="141"/>
      <c r="AC13" s="141"/>
      <c r="AD13" s="141"/>
      <c r="AE13" s="141"/>
      <c r="AF13" s="142"/>
      <c r="AG13" s="144"/>
      <c r="AH13" s="140"/>
      <c r="AI13" s="143"/>
      <c r="AJ13" s="141"/>
      <c r="AK13" s="141"/>
      <c r="AL13" s="141"/>
      <c r="AM13" s="141"/>
      <c r="AN13" s="142"/>
      <c r="AO13" s="144"/>
    </row>
    <row r="14" spans="1:41" ht="12.75">
      <c r="A14" s="153">
        <v>1</v>
      </c>
      <c r="B14" s="154">
        <v>2</v>
      </c>
      <c r="C14" s="155">
        <v>3</v>
      </c>
      <c r="D14" s="155">
        <v>4</v>
      </c>
      <c r="E14" s="155">
        <v>5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14</v>
      </c>
      <c r="O14" s="155">
        <v>10</v>
      </c>
      <c r="P14" s="155">
        <v>16</v>
      </c>
      <c r="Q14" s="155">
        <v>11</v>
      </c>
      <c r="R14" s="155">
        <v>2</v>
      </c>
      <c r="S14" s="156">
        <v>3</v>
      </c>
      <c r="T14" s="155">
        <v>4</v>
      </c>
      <c r="U14" s="155">
        <v>5</v>
      </c>
      <c r="V14" s="155">
        <v>16</v>
      </c>
      <c r="W14" s="155">
        <v>17</v>
      </c>
      <c r="X14" s="155">
        <v>18</v>
      </c>
      <c r="Y14" s="157">
        <v>19</v>
      </c>
      <c r="Z14" s="164">
        <v>6</v>
      </c>
      <c r="AA14" s="156">
        <v>7</v>
      </c>
      <c r="AB14" s="155">
        <v>8</v>
      </c>
      <c r="AC14" s="155">
        <v>9</v>
      </c>
      <c r="AD14" s="155">
        <v>24</v>
      </c>
      <c r="AE14" s="155">
        <v>10</v>
      </c>
      <c r="AF14" s="155">
        <v>26</v>
      </c>
      <c r="AG14" s="157">
        <v>11</v>
      </c>
      <c r="AH14" s="154">
        <v>12</v>
      </c>
      <c r="AI14" s="156">
        <v>13</v>
      </c>
      <c r="AJ14" s="155">
        <v>14</v>
      </c>
      <c r="AK14" s="155">
        <v>15</v>
      </c>
      <c r="AL14" s="155">
        <v>16</v>
      </c>
      <c r="AM14" s="155">
        <v>17</v>
      </c>
      <c r="AN14" s="155">
        <v>18</v>
      </c>
      <c r="AO14" s="157">
        <v>19</v>
      </c>
    </row>
    <row r="15" spans="1:41" ht="21" customHeight="1">
      <c r="A15" s="145" t="s">
        <v>28</v>
      </c>
      <c r="B15" s="146">
        <f>B16+B19+B20</f>
        <v>74884</v>
      </c>
      <c r="C15" s="147">
        <f>C16+C19+C20</f>
        <v>75835</v>
      </c>
      <c r="D15" s="147">
        <f aca="true" t="shared" si="0" ref="D15:D16">C15/B15*100</f>
        <v>101.26996421131349</v>
      </c>
      <c r="E15" s="148">
        <f aca="true" t="shared" si="1" ref="E15:E16">C15/C$39*100</f>
        <v>22.65516705702404</v>
      </c>
      <c r="F15" s="147">
        <f>F16+F19+F20</f>
        <v>65662</v>
      </c>
      <c r="G15" s="147">
        <f>G16+G19+G20</f>
        <v>64664</v>
      </c>
      <c r="H15" s="147">
        <f aca="true" t="shared" si="2" ref="H15:H16">G15/F15*100</f>
        <v>98.48009503213426</v>
      </c>
      <c r="I15" s="148">
        <f aca="true" t="shared" si="3" ref="I15:I16">G15/G$39*100</f>
        <v>19.134417924757212</v>
      </c>
      <c r="J15" s="147">
        <f>J16+J19+J20</f>
        <v>77476</v>
      </c>
      <c r="K15" s="147">
        <f>K16+K19+K20</f>
        <v>69865.68937000001</v>
      </c>
      <c r="L15" s="147">
        <f aca="true" t="shared" si="4" ref="L15:L16">K15/J15*100</f>
        <v>90.17720244979091</v>
      </c>
      <c r="M15" s="149">
        <f aca="true" t="shared" si="5" ref="M15:M16">K15/K$39*100</f>
        <v>19.19756668645333</v>
      </c>
      <c r="N15" s="150">
        <f aca="true" t="shared" si="6" ref="N15:N16">K15-C15</f>
        <v>-5969.310629999993</v>
      </c>
      <c r="O15" s="150">
        <f aca="true" t="shared" si="7" ref="O15:O16">K15-G15</f>
        <v>5201.689370000007</v>
      </c>
      <c r="P15" s="151">
        <f aca="true" t="shared" si="8" ref="P15:P16">K15/C15</f>
        <v>0.9212855458561351</v>
      </c>
      <c r="Q15" s="151">
        <f aca="true" t="shared" si="9" ref="Q15:Q16">K15/G15</f>
        <v>1.0804418126005197</v>
      </c>
      <c r="R15" s="147">
        <f>R16+R19+R20+R18</f>
        <v>69811</v>
      </c>
      <c r="S15" s="147">
        <f>S16+S19+S20+S18</f>
        <v>71121.99734</v>
      </c>
      <c r="T15" s="147">
        <f aca="true" t="shared" si="10" ref="T15:T16">S15/R15*100</f>
        <v>101.87792373694691</v>
      </c>
      <c r="U15" s="149">
        <f aca="true" t="shared" si="11" ref="U15:U16">S15/S$39*100</f>
        <v>15.10300752330706</v>
      </c>
      <c r="V15" s="147">
        <f aca="true" t="shared" si="12" ref="V15:V16">S15-G15</f>
        <v>6457.997340000002</v>
      </c>
      <c r="W15" s="147">
        <f aca="true" t="shared" si="13" ref="W15:W16">S15-K15</f>
        <v>1256.3079699999944</v>
      </c>
      <c r="X15" s="151">
        <f aca="true" t="shared" si="14" ref="X15:X16">S15/G15</f>
        <v>1.0998700566002722</v>
      </c>
      <c r="Y15" s="152">
        <f aca="true" t="shared" si="15" ref="Y15:Y16">S15/K15</f>
        <v>1.0179817587334856</v>
      </c>
      <c r="Z15" s="165">
        <f>Z16+Z19+Z20+Z18</f>
        <v>83696</v>
      </c>
      <c r="AA15" s="147">
        <f>AA16+AA19+AA20+AA18</f>
        <v>81656.949</v>
      </c>
      <c r="AB15" s="147">
        <f aca="true" t="shared" si="16" ref="AB15:AB20">AA15/Z15*100</f>
        <v>97.56374139743833</v>
      </c>
      <c r="AC15" s="149">
        <f aca="true" t="shared" si="17" ref="AC15:AC40">AA15/AA$39*100</f>
        <v>18.903760438745127</v>
      </c>
      <c r="AD15" s="147">
        <f aca="true" t="shared" si="18" ref="AD15:AD16">AA15-K15</f>
        <v>11791.259629999986</v>
      </c>
      <c r="AE15" s="147">
        <f aca="true" t="shared" si="19" ref="AE15:AE16">AA15-S15</f>
        <v>10534.951659999992</v>
      </c>
      <c r="AF15" s="151">
        <f aca="true" t="shared" si="20" ref="AF15:AF16">AA15/K15</f>
        <v>1.1687703898197432</v>
      </c>
      <c r="AG15" s="152">
        <f aca="true" t="shared" si="21" ref="AG15:AG16">AA15/S15</f>
        <v>1.1481250816064328</v>
      </c>
      <c r="AH15" s="146">
        <f>AH16+AH19+AH20+AH18</f>
        <v>86320.69</v>
      </c>
      <c r="AI15" s="147">
        <f>AI16+AI19+AI20+AI18</f>
        <v>88653.49158</v>
      </c>
      <c r="AJ15" s="147">
        <f aca="true" t="shared" si="22" ref="AJ15:AJ20">AI15/AH15*100</f>
        <v>102.70248254503062</v>
      </c>
      <c r="AK15" s="149">
        <f aca="true" t="shared" si="23" ref="AK15:AK40">AI15/AI$39*100</f>
        <v>18.48146154682664</v>
      </c>
      <c r="AL15" s="147">
        <f aca="true" t="shared" si="24" ref="AL15:AL16">AI15-S15</f>
        <v>17531.49424</v>
      </c>
      <c r="AM15" s="147">
        <f aca="true" t="shared" si="25" ref="AM15:AM16">AI15-AA15</f>
        <v>6996.5425800000085</v>
      </c>
      <c r="AN15" s="151">
        <f aca="true" t="shared" si="26" ref="AN15:AN16">AI15/S15</f>
        <v>1.2464989018262573</v>
      </c>
      <c r="AO15" s="152">
        <f aca="true" t="shared" si="27" ref="AO15:AO16">AI15/AA15</f>
        <v>1.0856821454350445</v>
      </c>
    </row>
    <row r="16" spans="1:41" ht="22.5" customHeight="1">
      <c r="A16" s="126" t="s">
        <v>29</v>
      </c>
      <c r="B16" s="54">
        <v>62980</v>
      </c>
      <c r="C16" s="45">
        <v>64012</v>
      </c>
      <c r="D16" s="45">
        <f t="shared" si="0"/>
        <v>101.63861543347095</v>
      </c>
      <c r="E16" s="30">
        <f t="shared" si="1"/>
        <v>19.123129869509107</v>
      </c>
      <c r="F16" s="45">
        <v>53155</v>
      </c>
      <c r="G16" s="45">
        <v>52188</v>
      </c>
      <c r="H16" s="45">
        <f t="shared" si="2"/>
        <v>98.180792023328</v>
      </c>
      <c r="I16" s="30">
        <f t="shared" si="3"/>
        <v>15.442703863930923</v>
      </c>
      <c r="J16" s="45">
        <v>63779</v>
      </c>
      <c r="K16" s="45">
        <v>56128.11841</v>
      </c>
      <c r="L16" s="45">
        <f t="shared" si="4"/>
        <v>88.00407408394612</v>
      </c>
      <c r="M16" s="46">
        <f t="shared" si="5"/>
        <v>15.422781996105336</v>
      </c>
      <c r="N16" s="32">
        <f t="shared" si="6"/>
        <v>-7883.881589999997</v>
      </c>
      <c r="O16" s="32">
        <f t="shared" si="7"/>
        <v>3940.1184100000028</v>
      </c>
      <c r="P16" s="33">
        <f t="shared" si="8"/>
        <v>0.8768374431356621</v>
      </c>
      <c r="Q16" s="33">
        <f t="shared" si="9"/>
        <v>1.0754985515827393</v>
      </c>
      <c r="R16" s="45">
        <v>59559</v>
      </c>
      <c r="S16" s="34">
        <v>60919</v>
      </c>
      <c r="T16" s="45">
        <f t="shared" si="10"/>
        <v>102.2834500243456</v>
      </c>
      <c r="U16" s="46">
        <f t="shared" si="11"/>
        <v>12.936364974593989</v>
      </c>
      <c r="V16" s="45">
        <f t="shared" si="12"/>
        <v>8731</v>
      </c>
      <c r="W16" s="45">
        <f t="shared" si="13"/>
        <v>4790.881589999997</v>
      </c>
      <c r="X16" s="33">
        <f t="shared" si="14"/>
        <v>1.1672989959377635</v>
      </c>
      <c r="Y16" s="127">
        <f t="shared" si="15"/>
        <v>1.0853561766493571</v>
      </c>
      <c r="Z16" s="166">
        <v>72876</v>
      </c>
      <c r="AA16" s="34">
        <v>71024.34</v>
      </c>
      <c r="AB16" s="45">
        <f t="shared" si="16"/>
        <v>97.45916351062077</v>
      </c>
      <c r="AC16" s="46">
        <f t="shared" si="17"/>
        <v>16.44228844112193</v>
      </c>
      <c r="AD16" s="45">
        <f t="shared" si="18"/>
        <v>14896.221589999994</v>
      </c>
      <c r="AE16" s="45">
        <f t="shared" si="19"/>
        <v>10105.339999999997</v>
      </c>
      <c r="AF16" s="33">
        <f t="shared" si="20"/>
        <v>1.265396774593214</v>
      </c>
      <c r="AG16" s="127">
        <f t="shared" si="21"/>
        <v>1.1658815804592984</v>
      </c>
      <c r="AH16" s="54">
        <v>75675</v>
      </c>
      <c r="AI16" s="34">
        <v>78262.4793</v>
      </c>
      <c r="AJ16" s="45">
        <f t="shared" si="22"/>
        <v>103.41919960356789</v>
      </c>
      <c r="AK16" s="46">
        <f t="shared" si="23"/>
        <v>16.315262670021802</v>
      </c>
      <c r="AL16" s="45">
        <f t="shared" si="24"/>
        <v>17343.479300000006</v>
      </c>
      <c r="AM16" s="45">
        <f t="shared" si="25"/>
        <v>7238.13930000001</v>
      </c>
      <c r="AN16" s="33">
        <f t="shared" si="26"/>
        <v>1.2846973735616147</v>
      </c>
      <c r="AO16" s="127">
        <f t="shared" si="27"/>
        <v>1.101910687237643</v>
      </c>
    </row>
    <row r="17" spans="1:41" ht="16.5" customHeight="1" hidden="1">
      <c r="A17" s="128" t="s">
        <v>30</v>
      </c>
      <c r="B17" s="54"/>
      <c r="C17" s="45"/>
      <c r="D17" s="45"/>
      <c r="E17" s="30"/>
      <c r="F17" s="45"/>
      <c r="G17" s="45"/>
      <c r="H17" s="45"/>
      <c r="I17" s="30"/>
      <c r="J17" s="45"/>
      <c r="K17" s="45"/>
      <c r="L17" s="45"/>
      <c r="M17" s="46"/>
      <c r="N17" s="32"/>
      <c r="O17" s="32"/>
      <c r="P17" s="33"/>
      <c r="Q17" s="33"/>
      <c r="R17" s="45">
        <f>R16</f>
        <v>59559</v>
      </c>
      <c r="S17" s="34">
        <f>S16</f>
        <v>60919</v>
      </c>
      <c r="T17" s="45"/>
      <c r="U17" s="46"/>
      <c r="V17" s="45"/>
      <c r="W17" s="45"/>
      <c r="X17" s="33"/>
      <c r="Y17" s="127"/>
      <c r="Z17" s="166">
        <f>Z16</f>
        <v>72876</v>
      </c>
      <c r="AA17" s="34">
        <f>AA16</f>
        <v>71024.34</v>
      </c>
      <c r="AB17" s="45">
        <f t="shared" si="16"/>
        <v>97.45916351062077</v>
      </c>
      <c r="AC17" s="46">
        <f t="shared" si="17"/>
        <v>16.44228844112193</v>
      </c>
      <c r="AD17" s="45"/>
      <c r="AE17" s="45" t="str">
        <f>AA16-S17&amp;" *"</f>
        <v>10105,34 *</v>
      </c>
      <c r="AF17" s="33"/>
      <c r="AG17" s="127">
        <f>AA16/S17</f>
        <v>1.1658815804592984</v>
      </c>
      <c r="AH17" s="54"/>
      <c r="AI17" s="34"/>
      <c r="AJ17" s="45" t="e">
        <f t="shared" si="22"/>
        <v>#DIV/0!</v>
      </c>
      <c r="AK17" s="46">
        <f t="shared" si="23"/>
        <v>0</v>
      </c>
      <c r="AL17" s="37">
        <f>AI16-S17</f>
        <v>17343.479300000006</v>
      </c>
      <c r="AM17" s="45"/>
      <c r="AN17" s="33">
        <f>AI16/S17</f>
        <v>1.2846973735616147</v>
      </c>
      <c r="AO17" s="127"/>
    </row>
    <row r="18" spans="1:41" ht="16.5" customHeight="1">
      <c r="A18" s="129" t="s">
        <v>59</v>
      </c>
      <c r="B18" s="54"/>
      <c r="C18" s="45"/>
      <c r="D18" s="45"/>
      <c r="E18" s="30"/>
      <c r="F18" s="45"/>
      <c r="G18" s="45"/>
      <c r="H18" s="45"/>
      <c r="I18" s="30"/>
      <c r="J18" s="45"/>
      <c r="K18" s="45"/>
      <c r="L18" s="45"/>
      <c r="M18" s="46"/>
      <c r="N18" s="32"/>
      <c r="O18" s="32"/>
      <c r="P18" s="33"/>
      <c r="Q18" s="33"/>
      <c r="R18" s="45"/>
      <c r="S18" s="34"/>
      <c r="T18" s="45"/>
      <c r="U18" s="46">
        <f aca="true" t="shared" si="28" ref="U18">S18/S$39*100</f>
        <v>0</v>
      </c>
      <c r="V18" s="45"/>
      <c r="W18" s="45"/>
      <c r="X18" s="33"/>
      <c r="Y18" s="127"/>
      <c r="Z18" s="166"/>
      <c r="AA18" s="34"/>
      <c r="AB18" s="45"/>
      <c r="AC18" s="46"/>
      <c r="AD18" s="45">
        <f aca="true" t="shared" si="29" ref="AD18">AA18-K18</f>
        <v>0</v>
      </c>
      <c r="AE18" s="45"/>
      <c r="AF18" s="33" t="e">
        <f aca="true" t="shared" si="30" ref="AF18">AA18/K18</f>
        <v>#DIV/0!</v>
      </c>
      <c r="AG18" s="127"/>
      <c r="AH18" s="54">
        <v>200.69</v>
      </c>
      <c r="AI18" s="34">
        <v>197.01305</v>
      </c>
      <c r="AJ18" s="45">
        <f aca="true" t="shared" si="31" ref="AJ18">AI18/AH18*100</f>
        <v>98.1678459315362</v>
      </c>
      <c r="AK18" s="46">
        <f aca="true" t="shared" si="32" ref="AK18">AI18/AI$39*100</f>
        <v>0.041071017541507125</v>
      </c>
      <c r="AL18" s="37">
        <f aca="true" t="shared" si="33" ref="AL18">AI18-S18</f>
        <v>197.01305</v>
      </c>
      <c r="AM18" s="45">
        <f aca="true" t="shared" si="34" ref="AM18">AI18-AA18</f>
        <v>197.01305</v>
      </c>
      <c r="AN18" s="33" t="e">
        <f aca="true" t="shared" si="35" ref="AN18">AI18/S18</f>
        <v>#DIV/0!</v>
      </c>
      <c r="AO18" s="127" t="e">
        <f aca="true" t="shared" si="36" ref="AO18">AI18/AA18</f>
        <v>#DIV/0!</v>
      </c>
    </row>
    <row r="19" spans="1:41" ht="21" customHeight="1">
      <c r="A19" s="126" t="s">
        <v>31</v>
      </c>
      <c r="B19" s="54">
        <v>9853</v>
      </c>
      <c r="C19" s="45">
        <v>9741</v>
      </c>
      <c r="D19" s="45">
        <f aca="true" t="shared" si="37" ref="D19:D20">C19/B19*100</f>
        <v>98.86329036841572</v>
      </c>
      <c r="E19" s="30">
        <f aca="true" t="shared" si="38" ref="E19:E40">C19/C$39*100</f>
        <v>2.9100544907031214</v>
      </c>
      <c r="F19" s="45">
        <v>10422</v>
      </c>
      <c r="G19" s="45">
        <v>10412</v>
      </c>
      <c r="H19" s="45">
        <f aca="true" t="shared" si="39" ref="H19:H20">G19/F19*100</f>
        <v>99.90404912684706</v>
      </c>
      <c r="I19" s="30">
        <f aca="true" t="shared" si="40" ref="I19:I34">G19/G$39*100</f>
        <v>3.080965598054127</v>
      </c>
      <c r="J19" s="45">
        <v>10766</v>
      </c>
      <c r="K19" s="45">
        <v>10779.78116</v>
      </c>
      <c r="L19" s="45">
        <f aca="true" t="shared" si="41" ref="L19:L20">K19/J19*100</f>
        <v>100.12800631618057</v>
      </c>
      <c r="M19" s="46">
        <f aca="true" t="shared" si="42" ref="M19:M40">K19/K$39*100</f>
        <v>2.9620486042657546</v>
      </c>
      <c r="N19" s="32">
        <f aca="true" t="shared" si="43" ref="N19:N40">K19-C19</f>
        <v>1038.7811600000005</v>
      </c>
      <c r="O19" s="32">
        <f aca="true" t="shared" si="44" ref="O19:O40">K19-G19</f>
        <v>367.78116000000045</v>
      </c>
      <c r="P19" s="33">
        <f aca="true" t="shared" si="45" ref="P19:P20">K19/C19</f>
        <v>1.1066400944461554</v>
      </c>
      <c r="Q19" s="33">
        <f aca="true" t="shared" si="46" ref="Q19:Q20">K19/G19</f>
        <v>1.0353228159815597</v>
      </c>
      <c r="R19" s="45">
        <v>8362</v>
      </c>
      <c r="S19" s="34">
        <v>8310.02026</v>
      </c>
      <c r="T19" s="45">
        <f aca="true" t="shared" si="47" ref="T19:T20">S19/R19*100</f>
        <v>99.37838148768236</v>
      </c>
      <c r="U19" s="46">
        <f aca="true" t="shared" si="48" ref="U19:U40">S19/S$39*100</f>
        <v>1.7646621748490687</v>
      </c>
      <c r="V19" s="45">
        <f aca="true" t="shared" si="49" ref="V19:V40">S19-G19</f>
        <v>-2101.9797400000007</v>
      </c>
      <c r="W19" s="45">
        <f aca="true" t="shared" si="50" ref="W19:W40">S19-K19</f>
        <v>-2469.760900000001</v>
      </c>
      <c r="X19" s="33">
        <f aca="true" t="shared" si="51" ref="X19:X34">S19/G19</f>
        <v>0.7981195024971186</v>
      </c>
      <c r="Y19" s="127">
        <f aca="true" t="shared" si="52" ref="Y19:Y40">S19/K19</f>
        <v>0.7708895140502091</v>
      </c>
      <c r="Z19" s="166">
        <v>8685</v>
      </c>
      <c r="AA19" s="34">
        <v>8577.936</v>
      </c>
      <c r="AB19" s="45">
        <f t="shared" si="16"/>
        <v>98.76725388601037</v>
      </c>
      <c r="AC19" s="46">
        <f t="shared" si="17"/>
        <v>1.9858107508142098</v>
      </c>
      <c r="AD19" s="45">
        <f aca="true" t="shared" si="53" ref="AD19:AD40">AA19-K19</f>
        <v>-2201.8451600000008</v>
      </c>
      <c r="AE19" s="45">
        <f aca="true" t="shared" si="54" ref="AE19:AE40">AA19-S19</f>
        <v>267.91574000000037</v>
      </c>
      <c r="AF19" s="33">
        <f aca="true" t="shared" si="55" ref="AF19:AF40">AA19/K19</f>
        <v>0.795743055696689</v>
      </c>
      <c r="AG19" s="127">
        <f aca="true" t="shared" si="56" ref="AG19:AG34">AA19/S19</f>
        <v>1.0322400826493292</v>
      </c>
      <c r="AH19" s="54">
        <v>7545</v>
      </c>
      <c r="AI19" s="34">
        <v>7331.96382</v>
      </c>
      <c r="AJ19" s="45">
        <f t="shared" si="22"/>
        <v>97.1764588469185</v>
      </c>
      <c r="AK19" s="46">
        <f t="shared" si="23"/>
        <v>1.528483593675219</v>
      </c>
      <c r="AL19" s="45">
        <f aca="true" t="shared" si="57" ref="AL19:AL40">AI19-S19</f>
        <v>-978.0564399999994</v>
      </c>
      <c r="AM19" s="45">
        <f aca="true" t="shared" si="58" ref="AM19:AM40">AI19-AA19</f>
        <v>-1245.9721799999998</v>
      </c>
      <c r="AN19" s="33">
        <f aca="true" t="shared" si="59" ref="AN19:AN34">AI19/S19</f>
        <v>0.8823039644430423</v>
      </c>
      <c r="AO19" s="127">
        <f aca="true" t="shared" si="60" ref="AO19:AO34">AI19/AA19</f>
        <v>0.8547468551875417</v>
      </c>
    </row>
    <row r="20" spans="1:41" ht="18.75" customHeight="1">
      <c r="A20" s="126" t="s">
        <v>32</v>
      </c>
      <c r="B20" s="54">
        <v>2051</v>
      </c>
      <c r="C20" s="45">
        <v>2082</v>
      </c>
      <c r="D20" s="45">
        <f t="shared" si="37"/>
        <v>101.51145782545099</v>
      </c>
      <c r="E20" s="30">
        <f t="shared" si="38"/>
        <v>0.6219826968118158</v>
      </c>
      <c r="F20" s="45">
        <v>2085</v>
      </c>
      <c r="G20" s="45">
        <v>2064</v>
      </c>
      <c r="H20" s="45">
        <f t="shared" si="39"/>
        <v>98.99280575539568</v>
      </c>
      <c r="I20" s="30">
        <f t="shared" si="40"/>
        <v>0.6107484627721589</v>
      </c>
      <c r="J20" s="45">
        <v>2931</v>
      </c>
      <c r="K20" s="45">
        <v>2957.7898</v>
      </c>
      <c r="L20" s="45">
        <f t="shared" si="41"/>
        <v>100.9140156943023</v>
      </c>
      <c r="M20" s="46">
        <f t="shared" si="42"/>
        <v>0.8127360860822416</v>
      </c>
      <c r="N20" s="32">
        <f t="shared" si="43"/>
        <v>875.7898</v>
      </c>
      <c r="O20" s="32">
        <f t="shared" si="44"/>
        <v>893.7898</v>
      </c>
      <c r="P20" s="33">
        <f t="shared" si="45"/>
        <v>1.4206483189241115</v>
      </c>
      <c r="Q20" s="33">
        <f t="shared" si="46"/>
        <v>1.4330376937984497</v>
      </c>
      <c r="R20" s="45">
        <v>1890</v>
      </c>
      <c r="S20" s="34">
        <v>1892.97708</v>
      </c>
      <c r="T20" s="45">
        <f t="shared" si="47"/>
        <v>100.15751746031745</v>
      </c>
      <c r="U20" s="46">
        <f t="shared" si="48"/>
        <v>0.401980373864003</v>
      </c>
      <c r="V20" s="45">
        <f t="shared" si="49"/>
        <v>-171.0229200000001</v>
      </c>
      <c r="W20" s="45">
        <f t="shared" si="50"/>
        <v>-1064.8127200000001</v>
      </c>
      <c r="X20" s="33">
        <f t="shared" si="51"/>
        <v>0.9171400581395348</v>
      </c>
      <c r="Y20" s="127">
        <f t="shared" si="52"/>
        <v>0.6399971627463181</v>
      </c>
      <c r="Z20" s="166">
        <v>2135</v>
      </c>
      <c r="AA20" s="34">
        <v>2054.673</v>
      </c>
      <c r="AB20" s="45">
        <f t="shared" si="16"/>
        <v>96.23761124121779</v>
      </c>
      <c r="AC20" s="46">
        <f t="shared" si="17"/>
        <v>0.4756612468089858</v>
      </c>
      <c r="AD20" s="45">
        <f t="shared" si="53"/>
        <v>-903.1168000000002</v>
      </c>
      <c r="AE20" s="45">
        <f t="shared" si="54"/>
        <v>161.6959199999999</v>
      </c>
      <c r="AF20" s="33">
        <f t="shared" si="55"/>
        <v>0.6946649826164116</v>
      </c>
      <c r="AG20" s="127">
        <f t="shared" si="56"/>
        <v>1.0854188472266129</v>
      </c>
      <c r="AH20" s="54">
        <v>2900</v>
      </c>
      <c r="AI20" s="34">
        <v>2862.03541</v>
      </c>
      <c r="AJ20" s="45">
        <f t="shared" si="22"/>
        <v>98.69087620689655</v>
      </c>
      <c r="AK20" s="46">
        <f t="shared" si="23"/>
        <v>0.5966442655881148</v>
      </c>
      <c r="AL20" s="45">
        <f t="shared" si="57"/>
        <v>969.0583300000001</v>
      </c>
      <c r="AM20" s="45">
        <f t="shared" si="58"/>
        <v>807.3624100000002</v>
      </c>
      <c r="AN20" s="33">
        <f t="shared" si="59"/>
        <v>1.5119229071701175</v>
      </c>
      <c r="AO20" s="127">
        <f t="shared" si="60"/>
        <v>1.3929396113152799</v>
      </c>
    </row>
    <row r="21" spans="1:41" ht="19.5" customHeight="1" hidden="1">
      <c r="A21" s="168" t="s">
        <v>33</v>
      </c>
      <c r="B21" s="169">
        <v>0</v>
      </c>
      <c r="C21" s="170">
        <v>0</v>
      </c>
      <c r="D21" s="170"/>
      <c r="E21" s="171">
        <f t="shared" si="38"/>
        <v>0</v>
      </c>
      <c r="F21" s="170">
        <v>0</v>
      </c>
      <c r="G21" s="170">
        <v>0</v>
      </c>
      <c r="H21" s="170"/>
      <c r="I21" s="171">
        <f t="shared" si="40"/>
        <v>0</v>
      </c>
      <c r="J21" s="170">
        <v>0</v>
      </c>
      <c r="K21" s="170">
        <v>0</v>
      </c>
      <c r="L21" s="170"/>
      <c r="M21" s="172">
        <f t="shared" si="42"/>
        <v>0</v>
      </c>
      <c r="N21" s="173">
        <f t="shared" si="43"/>
        <v>0</v>
      </c>
      <c r="O21" s="173">
        <f t="shared" si="44"/>
        <v>0</v>
      </c>
      <c r="P21" s="174"/>
      <c r="Q21" s="174"/>
      <c r="R21" s="170">
        <v>0</v>
      </c>
      <c r="S21" s="175">
        <v>0</v>
      </c>
      <c r="T21" s="170"/>
      <c r="U21" s="172">
        <f t="shared" si="48"/>
        <v>0</v>
      </c>
      <c r="V21" s="170">
        <f t="shared" si="49"/>
        <v>0</v>
      </c>
      <c r="W21" s="170">
        <f t="shared" si="50"/>
        <v>0</v>
      </c>
      <c r="X21" s="174" t="e">
        <f t="shared" si="51"/>
        <v>#DIV/0!</v>
      </c>
      <c r="Y21" s="176" t="e">
        <f t="shared" si="52"/>
        <v>#DIV/0!</v>
      </c>
      <c r="Z21" s="177">
        <v>0</v>
      </c>
      <c r="AA21" s="175">
        <v>0</v>
      </c>
      <c r="AB21" s="170"/>
      <c r="AC21" s="172">
        <f t="shared" si="17"/>
        <v>0</v>
      </c>
      <c r="AD21" s="170">
        <f t="shared" si="53"/>
        <v>0</v>
      </c>
      <c r="AE21" s="170">
        <f t="shared" si="54"/>
        <v>0</v>
      </c>
      <c r="AF21" s="174" t="e">
        <f t="shared" si="55"/>
        <v>#DIV/0!</v>
      </c>
      <c r="AG21" s="176" t="e">
        <f t="shared" si="56"/>
        <v>#DIV/0!</v>
      </c>
      <c r="AH21" s="169">
        <v>0</v>
      </c>
      <c r="AI21" s="175">
        <v>0</v>
      </c>
      <c r="AJ21" s="170"/>
      <c r="AK21" s="172">
        <f t="shared" si="23"/>
        <v>0</v>
      </c>
      <c r="AL21" s="170">
        <f t="shared" si="57"/>
        <v>0</v>
      </c>
      <c r="AM21" s="170">
        <f t="shared" si="58"/>
        <v>0</v>
      </c>
      <c r="AN21" s="174" t="e">
        <f t="shared" si="59"/>
        <v>#DIV/0!</v>
      </c>
      <c r="AO21" s="176" t="e">
        <f t="shared" si="60"/>
        <v>#DIV/0!</v>
      </c>
    </row>
    <row r="22" spans="1:41" ht="21.75" customHeight="1">
      <c r="A22" s="187" t="s">
        <v>34</v>
      </c>
      <c r="B22" s="188">
        <f>B23+B24+B25+B26+B27+B28</f>
        <v>33854</v>
      </c>
      <c r="C22" s="189">
        <f>C23+C24+C25+C26+C27+C28</f>
        <v>34370</v>
      </c>
      <c r="D22" s="189">
        <f aca="true" t="shared" si="61" ref="D22:D34">C22/B22*100</f>
        <v>101.52419211909967</v>
      </c>
      <c r="E22" s="190">
        <f t="shared" si="38"/>
        <v>10.267793126523589</v>
      </c>
      <c r="F22" s="189">
        <f>F23+F24+F25+F26+F27+F28</f>
        <v>52414</v>
      </c>
      <c r="G22" s="189">
        <f>G23+G24+G25+G26+G27+G28</f>
        <v>53600</v>
      </c>
      <c r="H22" s="189">
        <f aca="true" t="shared" si="62" ref="H22:H34">G22/F22*100</f>
        <v>102.26275422597016</v>
      </c>
      <c r="I22" s="190">
        <f t="shared" si="40"/>
        <v>15.860522095245985</v>
      </c>
      <c r="J22" s="189">
        <f>J23+J24+J25+J26+J27+J28</f>
        <v>62652.8616</v>
      </c>
      <c r="K22" s="189">
        <f>K23+K24+K25+K26+K27+K28</f>
        <v>63811.04952</v>
      </c>
      <c r="L22" s="189">
        <f aca="true" t="shared" si="63" ref="L22:L40">K22/J22*100</f>
        <v>101.84857944301781</v>
      </c>
      <c r="M22" s="191">
        <f t="shared" si="42"/>
        <v>17.533883792446947</v>
      </c>
      <c r="N22" s="192">
        <f t="shared" si="43"/>
        <v>29441.04952</v>
      </c>
      <c r="O22" s="192">
        <f t="shared" si="44"/>
        <v>10211.04952</v>
      </c>
      <c r="P22" s="193">
        <f aca="true" t="shared" si="64" ref="P22:P34">K22/C22</f>
        <v>1.8565914902531278</v>
      </c>
      <c r="Q22" s="193">
        <f aca="true" t="shared" si="65" ref="Q22:Q34">K22/G22</f>
        <v>1.1905046552238807</v>
      </c>
      <c r="R22" s="189">
        <f>R23+R24+R25+R26+R27+R28</f>
        <v>42843</v>
      </c>
      <c r="S22" s="189">
        <f>S23+S24+S25+S26+S27+S28</f>
        <v>41051.14416</v>
      </c>
      <c r="T22" s="189">
        <f aca="true" t="shared" si="66" ref="T22:T34">S22/R22*100</f>
        <v>95.81762285554234</v>
      </c>
      <c r="U22" s="191">
        <f t="shared" si="48"/>
        <v>8.71735556195001</v>
      </c>
      <c r="V22" s="189">
        <f t="shared" si="49"/>
        <v>-12548.855839999997</v>
      </c>
      <c r="W22" s="189">
        <f t="shared" si="50"/>
        <v>-22759.905359999997</v>
      </c>
      <c r="X22" s="193">
        <f t="shared" si="51"/>
        <v>0.7658795552238806</v>
      </c>
      <c r="Y22" s="194">
        <f t="shared" si="52"/>
        <v>0.6433234442748592</v>
      </c>
      <c r="Z22" s="195">
        <f>Z23+Z24+Z25+Z26+Z27+Z28</f>
        <v>43905</v>
      </c>
      <c r="AA22" s="189">
        <f>AA23+AA24+AA25+AA26+AA27+AA28</f>
        <v>44561.144</v>
      </c>
      <c r="AB22" s="189">
        <f aca="true" t="shared" si="67" ref="AB22:AB27">AA22/Z22*100</f>
        <v>101.49446304521126</v>
      </c>
      <c r="AC22" s="191">
        <f t="shared" si="17"/>
        <v>10.316001287929884</v>
      </c>
      <c r="AD22" s="189">
        <f t="shared" si="53"/>
        <v>-19249.90552</v>
      </c>
      <c r="AE22" s="189">
        <f t="shared" si="54"/>
        <v>3509.9998399999968</v>
      </c>
      <c r="AF22" s="193">
        <f t="shared" si="55"/>
        <v>0.698329589235692</v>
      </c>
      <c r="AG22" s="194">
        <f t="shared" si="56"/>
        <v>1.0855030940506676</v>
      </c>
      <c r="AH22" s="188">
        <f>AH23+AH24+AH25+AH26+AH27+AH28</f>
        <v>33497.9584</v>
      </c>
      <c r="AI22" s="189">
        <f>AI23+AI24+AI25+AI26+AI27+AI28</f>
        <v>34058.8419</v>
      </c>
      <c r="AJ22" s="189">
        <f aca="true" t="shared" si="68" ref="AJ22:AJ28">AI22/AH22*100</f>
        <v>101.67438114676266</v>
      </c>
      <c r="AK22" s="191">
        <f t="shared" si="23"/>
        <v>7.100196119588616</v>
      </c>
      <c r="AL22" s="189">
        <f t="shared" si="57"/>
        <v>-6992.302260000004</v>
      </c>
      <c r="AM22" s="189">
        <f t="shared" si="58"/>
        <v>-10502.3021</v>
      </c>
      <c r="AN22" s="193">
        <f t="shared" si="59"/>
        <v>0.8296685170881726</v>
      </c>
      <c r="AO22" s="194">
        <f t="shared" si="60"/>
        <v>0.7643170449124914</v>
      </c>
    </row>
    <row r="23" spans="1:41" ht="30" customHeight="1">
      <c r="A23" s="199" t="s">
        <v>35</v>
      </c>
      <c r="B23" s="200">
        <v>6403</v>
      </c>
      <c r="C23" s="201">
        <v>6653</v>
      </c>
      <c r="D23" s="201">
        <f t="shared" si="61"/>
        <v>103.90441980321725</v>
      </c>
      <c r="E23" s="202">
        <f t="shared" si="38"/>
        <v>1.98753644663257</v>
      </c>
      <c r="F23" s="201">
        <v>7900</v>
      </c>
      <c r="G23" s="201">
        <v>8184</v>
      </c>
      <c r="H23" s="201">
        <f t="shared" si="62"/>
        <v>103.59493670886076</v>
      </c>
      <c r="I23" s="202">
        <f t="shared" si="40"/>
        <v>2.4216886721547226</v>
      </c>
      <c r="J23" s="201">
        <v>12951</v>
      </c>
      <c r="K23" s="201">
        <v>13213.7789</v>
      </c>
      <c r="L23" s="201">
        <f t="shared" si="63"/>
        <v>102.02902401358969</v>
      </c>
      <c r="M23" s="203">
        <f t="shared" si="42"/>
        <v>3.6308580635250367</v>
      </c>
      <c r="N23" s="204">
        <f t="shared" si="43"/>
        <v>6560.778899999999</v>
      </c>
      <c r="O23" s="204">
        <f t="shared" si="44"/>
        <v>5029.778899999999</v>
      </c>
      <c r="P23" s="205">
        <f t="shared" si="64"/>
        <v>1.9861384187584548</v>
      </c>
      <c r="Q23" s="205">
        <f t="shared" si="65"/>
        <v>1.6145868646138806</v>
      </c>
      <c r="R23" s="201">
        <v>14232.1</v>
      </c>
      <c r="S23" s="206">
        <v>14478.02411</v>
      </c>
      <c r="T23" s="201">
        <f t="shared" si="66"/>
        <v>101.72795378053836</v>
      </c>
      <c r="U23" s="203">
        <f t="shared" si="48"/>
        <v>3.0744595938530064</v>
      </c>
      <c r="V23" s="201">
        <f t="shared" si="49"/>
        <v>6294.02411</v>
      </c>
      <c r="W23" s="201">
        <f t="shared" si="50"/>
        <v>1264.245210000001</v>
      </c>
      <c r="X23" s="205">
        <f t="shared" si="51"/>
        <v>1.7690645295698926</v>
      </c>
      <c r="Y23" s="207">
        <f t="shared" si="52"/>
        <v>1.0956762800079847</v>
      </c>
      <c r="Z23" s="208">
        <v>13676</v>
      </c>
      <c r="AA23" s="206">
        <v>14101.051</v>
      </c>
      <c r="AB23" s="201">
        <f t="shared" si="67"/>
        <v>103.10800672711318</v>
      </c>
      <c r="AC23" s="203">
        <f t="shared" si="17"/>
        <v>3.2644238280140425</v>
      </c>
      <c r="AD23" s="201">
        <f t="shared" si="53"/>
        <v>887.2721000000001</v>
      </c>
      <c r="AE23" s="201">
        <f t="shared" si="54"/>
        <v>-376.9731100000008</v>
      </c>
      <c r="AF23" s="205">
        <f t="shared" si="55"/>
        <v>1.0671474910178798</v>
      </c>
      <c r="AG23" s="207">
        <f t="shared" si="56"/>
        <v>0.9739623924414088</v>
      </c>
      <c r="AH23" s="200">
        <v>15050.33</v>
      </c>
      <c r="AI23" s="206">
        <v>15289.7641</v>
      </c>
      <c r="AJ23" s="201">
        <f t="shared" si="68"/>
        <v>101.5908893692032</v>
      </c>
      <c r="AK23" s="203">
        <f t="shared" si="23"/>
        <v>3.187434383441127</v>
      </c>
      <c r="AL23" s="201">
        <f t="shared" si="57"/>
        <v>811.73999</v>
      </c>
      <c r="AM23" s="201">
        <f t="shared" si="58"/>
        <v>1188.7131000000008</v>
      </c>
      <c r="AN23" s="205">
        <f t="shared" si="59"/>
        <v>1.0560670422864769</v>
      </c>
      <c r="AO23" s="207">
        <f t="shared" si="60"/>
        <v>1.084299610007793</v>
      </c>
    </row>
    <row r="24" spans="1:41" ht="30" customHeight="1">
      <c r="A24" s="126" t="s">
        <v>36</v>
      </c>
      <c r="B24" s="54">
        <v>400</v>
      </c>
      <c r="C24" s="45">
        <v>383</v>
      </c>
      <c r="D24" s="45">
        <f t="shared" si="61"/>
        <v>95.75</v>
      </c>
      <c r="E24" s="30">
        <f t="shared" si="38"/>
        <v>0.11441852683906123</v>
      </c>
      <c r="F24" s="45">
        <v>555</v>
      </c>
      <c r="G24" s="45">
        <v>532</v>
      </c>
      <c r="H24" s="45">
        <f t="shared" si="62"/>
        <v>95.85585585585585</v>
      </c>
      <c r="I24" s="30">
        <f t="shared" si="40"/>
        <v>0.15742159990057583</v>
      </c>
      <c r="J24" s="45">
        <v>496.3</v>
      </c>
      <c r="K24" s="45">
        <v>495.28763</v>
      </c>
      <c r="L24" s="45">
        <f t="shared" si="63"/>
        <v>99.79601652226475</v>
      </c>
      <c r="M24" s="46">
        <f t="shared" si="42"/>
        <v>0.13609423154111538</v>
      </c>
      <c r="N24" s="32">
        <f t="shared" si="43"/>
        <v>112.28762999999998</v>
      </c>
      <c r="O24" s="32">
        <f t="shared" si="44"/>
        <v>-36.71237000000002</v>
      </c>
      <c r="P24" s="33">
        <f t="shared" si="64"/>
        <v>1.293179190600522</v>
      </c>
      <c r="Q24" s="33">
        <f t="shared" si="65"/>
        <v>0.9309917857142856</v>
      </c>
      <c r="R24" s="45">
        <v>429</v>
      </c>
      <c r="S24" s="34">
        <v>409.13587</v>
      </c>
      <c r="T24" s="45">
        <f t="shared" si="66"/>
        <v>95.36966666666667</v>
      </c>
      <c r="U24" s="46">
        <f t="shared" si="48"/>
        <v>0.086881448128138</v>
      </c>
      <c r="V24" s="45">
        <f t="shared" si="49"/>
        <v>-122.86412999999999</v>
      </c>
      <c r="W24" s="45">
        <f t="shared" si="50"/>
        <v>-86.15175999999997</v>
      </c>
      <c r="X24" s="33">
        <f t="shared" si="51"/>
        <v>0.7690523872180451</v>
      </c>
      <c r="Y24" s="127">
        <f t="shared" si="52"/>
        <v>0.8260571135200773</v>
      </c>
      <c r="Z24" s="166">
        <v>864</v>
      </c>
      <c r="AA24" s="34">
        <v>875.234</v>
      </c>
      <c r="AB24" s="45">
        <f t="shared" si="67"/>
        <v>101.30023148148149</v>
      </c>
      <c r="AC24" s="46">
        <f t="shared" si="17"/>
        <v>0.20261856543090598</v>
      </c>
      <c r="AD24" s="45">
        <f t="shared" si="53"/>
        <v>379.94637000000006</v>
      </c>
      <c r="AE24" s="45">
        <f t="shared" si="54"/>
        <v>466.09813</v>
      </c>
      <c r="AF24" s="33">
        <f t="shared" si="55"/>
        <v>1.7671226717291528</v>
      </c>
      <c r="AG24" s="127">
        <f t="shared" si="56"/>
        <v>2.139225778468165</v>
      </c>
      <c r="AH24" s="54">
        <v>557.1</v>
      </c>
      <c r="AI24" s="34">
        <v>556.00808</v>
      </c>
      <c r="AJ24" s="45">
        <f t="shared" si="68"/>
        <v>99.80399928199604</v>
      </c>
      <c r="AK24" s="46">
        <f t="shared" si="23"/>
        <v>0.11591017755879468</v>
      </c>
      <c r="AL24" s="45">
        <f t="shared" si="57"/>
        <v>146.87220999999994</v>
      </c>
      <c r="AM24" s="45">
        <f t="shared" si="58"/>
        <v>-319.2259200000001</v>
      </c>
      <c r="AN24" s="33">
        <f t="shared" si="59"/>
        <v>1.358981504115002</v>
      </c>
      <c r="AO24" s="127">
        <f t="shared" si="60"/>
        <v>0.6352679169227886</v>
      </c>
    </row>
    <row r="25" spans="1:41" ht="26.25" customHeight="1">
      <c r="A25" s="126" t="s">
        <v>37</v>
      </c>
      <c r="B25" s="54">
        <v>15642</v>
      </c>
      <c r="C25" s="45">
        <v>15854</v>
      </c>
      <c r="D25" s="45">
        <f t="shared" si="61"/>
        <v>101.35532540595831</v>
      </c>
      <c r="E25" s="30">
        <f t="shared" si="38"/>
        <v>4.736269776779313</v>
      </c>
      <c r="F25" s="45">
        <v>15297</v>
      </c>
      <c r="G25" s="45">
        <v>15559</v>
      </c>
      <c r="H25" s="45">
        <f t="shared" si="62"/>
        <v>101.71275413479768</v>
      </c>
      <c r="I25" s="30">
        <f t="shared" si="40"/>
        <v>4.603989986565901</v>
      </c>
      <c r="J25" s="45">
        <v>20315.9116</v>
      </c>
      <c r="K25" s="45">
        <v>20471.54476</v>
      </c>
      <c r="L25" s="45">
        <f t="shared" si="63"/>
        <v>100.76606535342476</v>
      </c>
      <c r="M25" s="46">
        <f t="shared" si="42"/>
        <v>5.625133727995079</v>
      </c>
      <c r="N25" s="32">
        <f t="shared" si="43"/>
        <v>4617.544760000001</v>
      </c>
      <c r="O25" s="32">
        <f t="shared" si="44"/>
        <v>4912.544760000001</v>
      </c>
      <c r="P25" s="33">
        <f t="shared" si="64"/>
        <v>1.29125424246247</v>
      </c>
      <c r="Q25" s="33">
        <f t="shared" si="65"/>
        <v>1.3157365357670803</v>
      </c>
      <c r="R25" s="45">
        <v>19460.2</v>
      </c>
      <c r="S25" s="34">
        <v>19050.9431</v>
      </c>
      <c r="T25" s="45">
        <f t="shared" si="66"/>
        <v>97.89695429646149</v>
      </c>
      <c r="U25" s="46">
        <f t="shared" si="48"/>
        <v>4.045535104841233</v>
      </c>
      <c r="V25" s="45">
        <f t="shared" si="49"/>
        <v>3491.9431000000004</v>
      </c>
      <c r="W25" s="45">
        <f t="shared" si="50"/>
        <v>-1420.6016600000003</v>
      </c>
      <c r="X25" s="33">
        <f t="shared" si="51"/>
        <v>1.2244323606915613</v>
      </c>
      <c r="Y25" s="127">
        <f t="shared" si="52"/>
        <v>0.9306060350279106</v>
      </c>
      <c r="Z25" s="166">
        <v>14300</v>
      </c>
      <c r="AA25" s="34">
        <v>14116.391</v>
      </c>
      <c r="AB25" s="45">
        <f t="shared" si="67"/>
        <v>98.71602097902098</v>
      </c>
      <c r="AC25" s="46">
        <f t="shared" si="17"/>
        <v>3.2679750712172426</v>
      </c>
      <c r="AD25" s="45">
        <f t="shared" si="53"/>
        <v>-6355.153760000001</v>
      </c>
      <c r="AE25" s="45">
        <f t="shared" si="54"/>
        <v>-4934.552100000001</v>
      </c>
      <c r="AF25" s="33">
        <f t="shared" si="55"/>
        <v>0.6895615922244648</v>
      </c>
      <c r="AG25" s="127">
        <f t="shared" si="56"/>
        <v>0.7409812168301526</v>
      </c>
      <c r="AH25" s="54">
        <v>8484.972</v>
      </c>
      <c r="AI25" s="34">
        <v>8426.56874</v>
      </c>
      <c r="AJ25" s="45">
        <f t="shared" si="68"/>
        <v>99.31168588417265</v>
      </c>
      <c r="AK25" s="46">
        <f t="shared" si="23"/>
        <v>1.7566742534834905</v>
      </c>
      <c r="AL25" s="45">
        <f t="shared" si="57"/>
        <v>-10624.37436</v>
      </c>
      <c r="AM25" s="45">
        <f t="shared" si="58"/>
        <v>-5689.822259999999</v>
      </c>
      <c r="AN25" s="33">
        <f t="shared" si="59"/>
        <v>0.4423176687772481</v>
      </c>
      <c r="AO25" s="127">
        <f t="shared" si="60"/>
        <v>0.5969350622265989</v>
      </c>
    </row>
    <row r="26" spans="1:41" ht="35.25" customHeight="1">
      <c r="A26" s="126" t="s">
        <v>38</v>
      </c>
      <c r="B26" s="54">
        <v>8779</v>
      </c>
      <c r="C26" s="45">
        <v>8760</v>
      </c>
      <c r="D26" s="45">
        <f t="shared" si="61"/>
        <v>99.78357443900217</v>
      </c>
      <c r="E26" s="30">
        <f t="shared" si="38"/>
        <v>2.6169877156923667</v>
      </c>
      <c r="F26" s="45">
        <v>25391</v>
      </c>
      <c r="G26" s="45">
        <v>26126</v>
      </c>
      <c r="H26" s="45">
        <f t="shared" si="62"/>
        <v>102.89472647788587</v>
      </c>
      <c r="I26" s="30">
        <f t="shared" si="40"/>
        <v>7.730820900380535</v>
      </c>
      <c r="J26" s="45">
        <v>26190</v>
      </c>
      <c r="K26" s="45">
        <v>26551.98713</v>
      </c>
      <c r="L26" s="45">
        <f t="shared" si="63"/>
        <v>101.3821578083238</v>
      </c>
      <c r="M26" s="46">
        <f t="shared" si="42"/>
        <v>7.295906591381933</v>
      </c>
      <c r="N26" s="32">
        <f t="shared" si="43"/>
        <v>17791.98713</v>
      </c>
      <c r="O26" s="32">
        <f t="shared" si="44"/>
        <v>425.98713000000134</v>
      </c>
      <c r="P26" s="33">
        <f t="shared" si="64"/>
        <v>3.0310487591324202</v>
      </c>
      <c r="Q26" s="33">
        <f t="shared" si="65"/>
        <v>1.0163051033453265</v>
      </c>
      <c r="R26" s="45">
        <v>6318</v>
      </c>
      <c r="S26" s="34">
        <v>4705.67871</v>
      </c>
      <c r="T26" s="45">
        <f t="shared" si="66"/>
        <v>74.4805113960114</v>
      </c>
      <c r="U26" s="46">
        <f t="shared" si="48"/>
        <v>0.9992675067833783</v>
      </c>
      <c r="V26" s="45">
        <f t="shared" si="49"/>
        <v>-21420.32129</v>
      </c>
      <c r="W26" s="45">
        <f t="shared" si="50"/>
        <v>-21846.30842</v>
      </c>
      <c r="X26" s="33">
        <f t="shared" si="51"/>
        <v>0.1801147787644492</v>
      </c>
      <c r="Y26" s="127">
        <f t="shared" si="52"/>
        <v>0.1772251051102404</v>
      </c>
      <c r="Z26" s="166">
        <v>11886</v>
      </c>
      <c r="AA26" s="34">
        <v>11783.604</v>
      </c>
      <c r="AB26" s="45">
        <f t="shared" si="67"/>
        <v>99.13851590106006</v>
      </c>
      <c r="AC26" s="46">
        <f t="shared" si="17"/>
        <v>2.7279298314346625</v>
      </c>
      <c r="AD26" s="45">
        <f t="shared" si="53"/>
        <v>-14768.383130000002</v>
      </c>
      <c r="AE26" s="45">
        <f t="shared" si="54"/>
        <v>7077.925289999999</v>
      </c>
      <c r="AF26" s="33">
        <f t="shared" si="55"/>
        <v>0.44379367699701044</v>
      </c>
      <c r="AG26" s="127">
        <f t="shared" si="56"/>
        <v>2.5041242137842428</v>
      </c>
      <c r="AH26" s="54">
        <v>7780</v>
      </c>
      <c r="AI26" s="34">
        <v>8095.31251</v>
      </c>
      <c r="AJ26" s="45">
        <f t="shared" si="68"/>
        <v>104.05286002570693</v>
      </c>
      <c r="AK26" s="46">
        <f t="shared" si="23"/>
        <v>1.6876177598498785</v>
      </c>
      <c r="AL26" s="45">
        <f t="shared" si="57"/>
        <v>3389.6337999999996</v>
      </c>
      <c r="AM26" s="45">
        <f t="shared" si="58"/>
        <v>-3688.2914899999996</v>
      </c>
      <c r="AN26" s="33">
        <f t="shared" si="59"/>
        <v>1.7203283540792353</v>
      </c>
      <c r="AO26" s="127">
        <f t="shared" si="60"/>
        <v>0.6869980109650664</v>
      </c>
    </row>
    <row r="27" spans="1:41" ht="21.75" customHeight="1">
      <c r="A27" s="126" t="s">
        <v>39</v>
      </c>
      <c r="B27" s="54">
        <v>1470</v>
      </c>
      <c r="C27" s="45">
        <v>1575</v>
      </c>
      <c r="D27" s="45">
        <f t="shared" si="61"/>
        <v>107.14285714285714</v>
      </c>
      <c r="E27" s="30">
        <f t="shared" si="38"/>
        <v>0.4705200516227714</v>
      </c>
      <c r="F27" s="45">
        <v>2140</v>
      </c>
      <c r="G27" s="45">
        <v>2024</v>
      </c>
      <c r="H27" s="45">
        <f t="shared" si="62"/>
        <v>94.57943925233646</v>
      </c>
      <c r="I27" s="30">
        <f t="shared" si="40"/>
        <v>0.5989122522533186</v>
      </c>
      <c r="J27" s="45">
        <v>1896.25</v>
      </c>
      <c r="K27" s="45">
        <v>2267.62008</v>
      </c>
      <c r="L27" s="45">
        <f t="shared" si="63"/>
        <v>119.58444719841795</v>
      </c>
      <c r="M27" s="46">
        <f t="shared" si="42"/>
        <v>0.62309250932595</v>
      </c>
      <c r="N27" s="32">
        <f t="shared" si="43"/>
        <v>692.6200800000001</v>
      </c>
      <c r="O27" s="32">
        <f t="shared" si="44"/>
        <v>243.62008000000014</v>
      </c>
      <c r="P27" s="33">
        <f t="shared" si="64"/>
        <v>1.439758780952381</v>
      </c>
      <c r="Q27" s="33">
        <f t="shared" si="65"/>
        <v>1.1203656521739132</v>
      </c>
      <c r="R27" s="45">
        <v>2403.7</v>
      </c>
      <c r="S27" s="34">
        <v>2450.38949</v>
      </c>
      <c r="T27" s="45">
        <f t="shared" si="66"/>
        <v>101.94240088197364</v>
      </c>
      <c r="U27" s="46">
        <f t="shared" si="48"/>
        <v>0.5203488693601213</v>
      </c>
      <c r="V27" s="45">
        <f t="shared" si="49"/>
        <v>426.38949</v>
      </c>
      <c r="W27" s="45">
        <f t="shared" si="50"/>
        <v>182.76940999999988</v>
      </c>
      <c r="X27" s="33">
        <f t="shared" si="51"/>
        <v>1.2106667440711463</v>
      </c>
      <c r="Y27" s="127">
        <f t="shared" si="52"/>
        <v>1.0805996611213637</v>
      </c>
      <c r="Z27" s="166">
        <v>3179</v>
      </c>
      <c r="AA27" s="34">
        <v>3152.108</v>
      </c>
      <c r="AB27" s="45">
        <f t="shared" si="67"/>
        <v>99.15407360805285</v>
      </c>
      <c r="AC27" s="46">
        <f t="shared" si="17"/>
        <v>0.7297198246906339</v>
      </c>
      <c r="AD27" s="45">
        <f t="shared" si="53"/>
        <v>884.48792</v>
      </c>
      <c r="AE27" s="45">
        <f t="shared" si="54"/>
        <v>701.7185100000002</v>
      </c>
      <c r="AF27" s="33">
        <f t="shared" si="55"/>
        <v>1.39005119411361</v>
      </c>
      <c r="AG27" s="127">
        <f t="shared" si="56"/>
        <v>1.2863701925198838</v>
      </c>
      <c r="AH27" s="54">
        <v>1625.5564</v>
      </c>
      <c r="AI27" s="34">
        <v>1625.33432</v>
      </c>
      <c r="AJ27" s="45">
        <f t="shared" si="68"/>
        <v>99.98633821625629</v>
      </c>
      <c r="AK27" s="46">
        <f t="shared" si="23"/>
        <v>0.33883102854117303</v>
      </c>
      <c r="AL27" s="45">
        <f t="shared" si="57"/>
        <v>-825.0551700000001</v>
      </c>
      <c r="AM27" s="45">
        <f t="shared" si="58"/>
        <v>-1526.7736800000002</v>
      </c>
      <c r="AN27" s="33">
        <f t="shared" si="59"/>
        <v>0.6632963153951497</v>
      </c>
      <c r="AO27" s="127">
        <f t="shared" si="60"/>
        <v>0.5156340836037343</v>
      </c>
    </row>
    <row r="28" spans="1:41" ht="21.75" customHeight="1">
      <c r="A28" s="130" t="s">
        <v>40</v>
      </c>
      <c r="B28" s="54">
        <v>1160</v>
      </c>
      <c r="C28" s="45">
        <v>1145</v>
      </c>
      <c r="D28" s="45">
        <f t="shared" si="61"/>
        <v>98.70689655172413</v>
      </c>
      <c r="E28" s="30">
        <f t="shared" si="38"/>
        <v>0.3420606089575068</v>
      </c>
      <c r="F28" s="88">
        <v>1131</v>
      </c>
      <c r="G28" s="88">
        <v>1175</v>
      </c>
      <c r="H28" s="45">
        <f t="shared" si="62"/>
        <v>103.89036251105217</v>
      </c>
      <c r="I28" s="30">
        <f t="shared" si="40"/>
        <v>0.34768868399093344</v>
      </c>
      <c r="J28" s="45">
        <v>803.4</v>
      </c>
      <c r="K28" s="45">
        <v>810.83102</v>
      </c>
      <c r="L28" s="45">
        <f t="shared" si="63"/>
        <v>100.92494647747074</v>
      </c>
      <c r="M28" s="82">
        <f t="shared" si="42"/>
        <v>0.2227986686778322</v>
      </c>
      <c r="N28" s="32">
        <f t="shared" si="43"/>
        <v>-334.16898000000003</v>
      </c>
      <c r="O28" s="32">
        <f t="shared" si="44"/>
        <v>-364.16898000000003</v>
      </c>
      <c r="P28" s="33">
        <f t="shared" si="64"/>
        <v>0.7081493624454148</v>
      </c>
      <c r="Q28" s="33">
        <f t="shared" si="65"/>
        <v>0.6900689531914893</v>
      </c>
      <c r="R28" s="45">
        <v>0</v>
      </c>
      <c r="S28" s="34">
        <v>-43.02712</v>
      </c>
      <c r="T28" s="45" t="e">
        <f t="shared" si="66"/>
        <v>#DIV/0!</v>
      </c>
      <c r="U28" s="82">
        <f t="shared" si="48"/>
        <v>-0.009136961015867832</v>
      </c>
      <c r="V28" s="45">
        <f t="shared" si="49"/>
        <v>-1218.02712</v>
      </c>
      <c r="W28" s="45">
        <f t="shared" si="50"/>
        <v>-853.8581399999999</v>
      </c>
      <c r="X28" s="33">
        <f t="shared" si="51"/>
        <v>-0.03661882553191489</v>
      </c>
      <c r="Y28" s="127">
        <f t="shared" si="52"/>
        <v>-0.05306545869446386</v>
      </c>
      <c r="Z28" s="166">
        <v>0</v>
      </c>
      <c r="AA28" s="34">
        <v>532.756</v>
      </c>
      <c r="AB28" s="45"/>
      <c r="AC28" s="82">
        <f t="shared" si="17"/>
        <v>0.12333416714239592</v>
      </c>
      <c r="AD28" s="45">
        <f t="shared" si="53"/>
        <v>-278.07502</v>
      </c>
      <c r="AE28" s="45">
        <f t="shared" si="54"/>
        <v>575.7831199999999</v>
      </c>
      <c r="AF28" s="33">
        <f t="shared" si="55"/>
        <v>0.6570493565971366</v>
      </c>
      <c r="AG28" s="127">
        <f t="shared" si="56"/>
        <v>-12.381865205014885</v>
      </c>
      <c r="AH28" s="54">
        <v>0</v>
      </c>
      <c r="AI28" s="34">
        <v>65.85415</v>
      </c>
      <c r="AJ28" s="45" t="e">
        <f t="shared" si="68"/>
        <v>#DIV/0!</v>
      </c>
      <c r="AK28" s="82">
        <f t="shared" si="23"/>
        <v>0.013728516714151887</v>
      </c>
      <c r="AL28" s="45">
        <f t="shared" si="57"/>
        <v>108.88127</v>
      </c>
      <c r="AM28" s="45">
        <f t="shared" si="58"/>
        <v>-466.90184999999997</v>
      </c>
      <c r="AN28" s="33">
        <f t="shared" si="59"/>
        <v>-1.5305265609225067</v>
      </c>
      <c r="AO28" s="127">
        <f t="shared" si="60"/>
        <v>0.12361033944244647</v>
      </c>
    </row>
    <row r="29" spans="1:41" ht="13.5" customHeight="1" hidden="1">
      <c r="A29" s="196"/>
      <c r="B29" s="169"/>
      <c r="C29" s="170"/>
      <c r="D29" s="170" t="e">
        <f t="shared" si="61"/>
        <v>#DIV/0!</v>
      </c>
      <c r="E29" s="171">
        <f t="shared" si="38"/>
        <v>0</v>
      </c>
      <c r="F29" s="197"/>
      <c r="G29" s="197"/>
      <c r="H29" s="170" t="e">
        <f t="shared" si="62"/>
        <v>#DIV/0!</v>
      </c>
      <c r="I29" s="171">
        <f t="shared" si="40"/>
        <v>0</v>
      </c>
      <c r="J29" s="170"/>
      <c r="K29" s="170"/>
      <c r="L29" s="170" t="e">
        <f t="shared" si="63"/>
        <v>#DIV/0!</v>
      </c>
      <c r="M29" s="198">
        <f t="shared" si="42"/>
        <v>0</v>
      </c>
      <c r="N29" s="173">
        <f t="shared" si="43"/>
        <v>0</v>
      </c>
      <c r="O29" s="173">
        <f t="shared" si="44"/>
        <v>0</v>
      </c>
      <c r="P29" s="174" t="e">
        <f t="shared" si="64"/>
        <v>#DIV/0!</v>
      </c>
      <c r="Q29" s="174" t="e">
        <f t="shared" si="65"/>
        <v>#DIV/0!</v>
      </c>
      <c r="R29" s="170"/>
      <c r="S29" s="175"/>
      <c r="T29" s="170" t="e">
        <f t="shared" si="66"/>
        <v>#DIV/0!</v>
      </c>
      <c r="U29" s="198">
        <f t="shared" si="48"/>
        <v>0</v>
      </c>
      <c r="V29" s="170">
        <f t="shared" si="49"/>
        <v>0</v>
      </c>
      <c r="W29" s="170">
        <f t="shared" si="50"/>
        <v>0</v>
      </c>
      <c r="X29" s="174" t="e">
        <f t="shared" si="51"/>
        <v>#DIV/0!</v>
      </c>
      <c r="Y29" s="176" t="e">
        <f t="shared" si="52"/>
        <v>#DIV/0!</v>
      </c>
      <c r="Z29" s="177"/>
      <c r="AA29" s="175"/>
      <c r="AB29" s="170" t="e">
        <f aca="true" t="shared" si="69" ref="AB29:AB34">AA29/Z29*100</f>
        <v>#DIV/0!</v>
      </c>
      <c r="AC29" s="198">
        <f t="shared" si="17"/>
        <v>0</v>
      </c>
      <c r="AD29" s="170">
        <f t="shared" si="53"/>
        <v>0</v>
      </c>
      <c r="AE29" s="170">
        <f t="shared" si="54"/>
        <v>0</v>
      </c>
      <c r="AF29" s="174" t="e">
        <f t="shared" si="55"/>
        <v>#DIV/0!</v>
      </c>
      <c r="AG29" s="176" t="e">
        <f t="shared" si="56"/>
        <v>#DIV/0!</v>
      </c>
      <c r="AH29" s="169"/>
      <c r="AI29" s="175"/>
      <c r="AJ29" s="170" t="e">
        <f aca="true" t="shared" si="70" ref="AJ29:AJ34">AI29/AH29*100</f>
        <v>#DIV/0!</v>
      </c>
      <c r="AK29" s="198">
        <f t="shared" si="23"/>
        <v>0</v>
      </c>
      <c r="AL29" s="170">
        <f t="shared" si="57"/>
        <v>0</v>
      </c>
      <c r="AM29" s="170">
        <f t="shared" si="58"/>
        <v>0</v>
      </c>
      <c r="AN29" s="174" t="e">
        <f t="shared" si="59"/>
        <v>#DIV/0!</v>
      </c>
      <c r="AO29" s="176" t="e">
        <f t="shared" si="60"/>
        <v>#DIV/0!</v>
      </c>
    </row>
    <row r="30" spans="1:42" ht="26.25" customHeight="1">
      <c r="A30" s="187" t="s">
        <v>41</v>
      </c>
      <c r="B30" s="188">
        <f>B15+B22</f>
        <v>108738</v>
      </c>
      <c r="C30" s="189">
        <f>C15+C22</f>
        <v>110205</v>
      </c>
      <c r="D30" s="189">
        <f t="shared" si="61"/>
        <v>101.3491143850356</v>
      </c>
      <c r="E30" s="190">
        <f t="shared" si="38"/>
        <v>32.92296018354763</v>
      </c>
      <c r="F30" s="189">
        <f>F15+F22</f>
        <v>118076</v>
      </c>
      <c r="G30" s="189">
        <f>G15+G22</f>
        <v>118264</v>
      </c>
      <c r="H30" s="189">
        <f t="shared" si="62"/>
        <v>100.15921948575495</v>
      </c>
      <c r="I30" s="190">
        <f t="shared" si="40"/>
        <v>34.9949400200032</v>
      </c>
      <c r="J30" s="189">
        <f>J15+J22</f>
        <v>140128.8616</v>
      </c>
      <c r="K30" s="189">
        <f>K15+K22</f>
        <v>133676.73889</v>
      </c>
      <c r="L30" s="189">
        <f t="shared" si="63"/>
        <v>95.3955790146803</v>
      </c>
      <c r="M30" s="191">
        <f t="shared" si="42"/>
        <v>36.73145047890028</v>
      </c>
      <c r="N30" s="192">
        <f t="shared" si="43"/>
        <v>23471.738890000008</v>
      </c>
      <c r="O30" s="192">
        <f t="shared" si="44"/>
        <v>15412.738890000008</v>
      </c>
      <c r="P30" s="193">
        <f t="shared" si="64"/>
        <v>1.2129825224808313</v>
      </c>
      <c r="Q30" s="193">
        <f t="shared" si="65"/>
        <v>1.1303248570148143</v>
      </c>
      <c r="R30" s="189">
        <f>R15+R22</f>
        <v>112654</v>
      </c>
      <c r="S30" s="189">
        <f>S15+S22</f>
        <v>112173.1415</v>
      </c>
      <c r="T30" s="189">
        <f t="shared" si="66"/>
        <v>99.57315452624852</v>
      </c>
      <c r="U30" s="191">
        <f t="shared" si="48"/>
        <v>23.820363085257068</v>
      </c>
      <c r="V30" s="189">
        <f t="shared" si="49"/>
        <v>-6090.858500000002</v>
      </c>
      <c r="W30" s="189">
        <f t="shared" si="50"/>
        <v>-21503.59739000001</v>
      </c>
      <c r="X30" s="193">
        <f t="shared" si="51"/>
        <v>0.9484977803896367</v>
      </c>
      <c r="Y30" s="194">
        <f t="shared" si="52"/>
        <v>0.8391373280904548</v>
      </c>
      <c r="Z30" s="195">
        <f>Z15+Z22</f>
        <v>127601</v>
      </c>
      <c r="AA30" s="189">
        <f>AA15+AA22</f>
        <v>126218.093</v>
      </c>
      <c r="AB30" s="189">
        <f t="shared" si="69"/>
        <v>98.91622557816945</v>
      </c>
      <c r="AC30" s="191">
        <f t="shared" si="17"/>
        <v>29.21976172667501</v>
      </c>
      <c r="AD30" s="189">
        <f t="shared" si="53"/>
        <v>-7458.645890000014</v>
      </c>
      <c r="AE30" s="189">
        <f t="shared" si="54"/>
        <v>14044.951499999996</v>
      </c>
      <c r="AF30" s="193">
        <f t="shared" si="55"/>
        <v>0.9442038611060254</v>
      </c>
      <c r="AG30" s="194">
        <f t="shared" si="56"/>
        <v>1.1252077931685633</v>
      </c>
      <c r="AH30" s="188">
        <f>AH15+AH22</f>
        <v>119818.6484</v>
      </c>
      <c r="AI30" s="189">
        <f>AI15+AI22</f>
        <v>122712.33348</v>
      </c>
      <c r="AJ30" s="189">
        <f t="shared" si="70"/>
        <v>102.4150540159156</v>
      </c>
      <c r="AK30" s="191">
        <f t="shared" si="23"/>
        <v>25.581657666415257</v>
      </c>
      <c r="AL30" s="189">
        <f t="shared" si="57"/>
        <v>10539.191980000003</v>
      </c>
      <c r="AM30" s="189">
        <f t="shared" si="58"/>
        <v>-3505.7595199999923</v>
      </c>
      <c r="AN30" s="193">
        <f t="shared" si="59"/>
        <v>1.0939546832607876</v>
      </c>
      <c r="AO30" s="194">
        <f t="shared" si="60"/>
        <v>0.9722245881182819</v>
      </c>
      <c r="AP30" s="4"/>
    </row>
    <row r="31" spans="1:41" ht="20.25" customHeight="1">
      <c r="A31" s="199" t="s">
        <v>42</v>
      </c>
      <c r="B31" s="200">
        <v>11588</v>
      </c>
      <c r="C31" s="201">
        <v>11588</v>
      </c>
      <c r="D31" s="201">
        <f t="shared" si="61"/>
        <v>100</v>
      </c>
      <c r="E31" s="202">
        <f t="shared" si="38"/>
        <v>3.4618326083839204</v>
      </c>
      <c r="F31" s="201">
        <v>12784</v>
      </c>
      <c r="G31" s="201">
        <v>12784</v>
      </c>
      <c r="H31" s="201">
        <f t="shared" si="62"/>
        <v>100</v>
      </c>
      <c r="I31" s="202">
        <f t="shared" si="40"/>
        <v>3.782852881821356</v>
      </c>
      <c r="J31" s="201">
        <v>14739</v>
      </c>
      <c r="K31" s="201">
        <v>14739</v>
      </c>
      <c r="L31" s="201">
        <f t="shared" si="63"/>
        <v>100</v>
      </c>
      <c r="M31" s="203">
        <f t="shared" si="42"/>
        <v>4.04995553530077</v>
      </c>
      <c r="N31" s="204">
        <f t="shared" si="43"/>
        <v>3151</v>
      </c>
      <c r="O31" s="204">
        <f t="shared" si="44"/>
        <v>1955</v>
      </c>
      <c r="P31" s="205">
        <f t="shared" si="64"/>
        <v>1.2719192267863306</v>
      </c>
      <c r="Q31" s="205">
        <f t="shared" si="65"/>
        <v>1.1529255319148937</v>
      </c>
      <c r="R31" s="201">
        <v>60015</v>
      </c>
      <c r="S31" s="206">
        <v>60015</v>
      </c>
      <c r="T31" s="201">
        <f t="shared" si="66"/>
        <v>100</v>
      </c>
      <c r="U31" s="203">
        <f t="shared" si="48"/>
        <v>12.744397379311186</v>
      </c>
      <c r="V31" s="201">
        <f t="shared" si="49"/>
        <v>47231</v>
      </c>
      <c r="W31" s="201">
        <f t="shared" si="50"/>
        <v>45276</v>
      </c>
      <c r="X31" s="205">
        <f t="shared" si="51"/>
        <v>4.694540050062578</v>
      </c>
      <c r="Y31" s="207">
        <f t="shared" si="52"/>
        <v>4.0718501933645435</v>
      </c>
      <c r="Z31" s="208">
        <v>71425.6</v>
      </c>
      <c r="AA31" s="206">
        <v>71425.6</v>
      </c>
      <c r="AB31" s="201">
        <f t="shared" si="69"/>
        <v>100</v>
      </c>
      <c r="AC31" s="203">
        <f t="shared" si="17"/>
        <v>16.535180999643202</v>
      </c>
      <c r="AD31" s="201">
        <f t="shared" si="53"/>
        <v>56686.600000000006</v>
      </c>
      <c r="AE31" s="201">
        <f t="shared" si="54"/>
        <v>11410.600000000006</v>
      </c>
      <c r="AF31" s="205">
        <f t="shared" si="55"/>
        <v>4.846027545966484</v>
      </c>
      <c r="AG31" s="207">
        <f t="shared" si="56"/>
        <v>1.1901291343830709</v>
      </c>
      <c r="AH31" s="200">
        <v>68739.3</v>
      </c>
      <c r="AI31" s="206">
        <v>68739.3</v>
      </c>
      <c r="AJ31" s="201">
        <f t="shared" si="70"/>
        <v>100</v>
      </c>
      <c r="AK31" s="203">
        <f t="shared" si="23"/>
        <v>14.329979643941968</v>
      </c>
      <c r="AL31" s="201">
        <f t="shared" si="57"/>
        <v>8724.300000000003</v>
      </c>
      <c r="AM31" s="201">
        <f t="shared" si="58"/>
        <v>-2686.300000000003</v>
      </c>
      <c r="AN31" s="205">
        <f t="shared" si="59"/>
        <v>1.145368657835541</v>
      </c>
      <c r="AO31" s="207">
        <f t="shared" si="60"/>
        <v>0.962390235433794</v>
      </c>
    </row>
    <row r="32" spans="1:41" ht="22.5" customHeight="1">
      <c r="A32" s="126" t="s">
        <v>43</v>
      </c>
      <c r="B32" s="54">
        <v>67560.67732</v>
      </c>
      <c r="C32" s="45">
        <v>63314.36077</v>
      </c>
      <c r="D32" s="45">
        <f t="shared" si="61"/>
        <v>93.71481056963447</v>
      </c>
      <c r="E32" s="30">
        <f t="shared" si="38"/>
        <v>18.914715109817887</v>
      </c>
      <c r="F32" s="45">
        <v>41067.01952</v>
      </c>
      <c r="G32" s="45">
        <v>33721.20332</v>
      </c>
      <c r="H32" s="45">
        <f t="shared" si="62"/>
        <v>82.11261424408333</v>
      </c>
      <c r="I32" s="30">
        <f t="shared" si="40"/>
        <v>9.978281536103403</v>
      </c>
      <c r="J32" s="45">
        <v>45622.08209</v>
      </c>
      <c r="K32" s="45">
        <v>44589.3791</v>
      </c>
      <c r="L32" s="45">
        <f t="shared" si="63"/>
        <v>97.73639662485644</v>
      </c>
      <c r="M32" s="46">
        <f t="shared" si="42"/>
        <v>12.252188255761547</v>
      </c>
      <c r="N32" s="32">
        <f t="shared" si="43"/>
        <v>-18724.98167</v>
      </c>
      <c r="O32" s="32">
        <f t="shared" si="44"/>
        <v>10868.175779999998</v>
      </c>
      <c r="P32" s="33">
        <f t="shared" si="64"/>
        <v>0.7042537989442612</v>
      </c>
      <c r="Q32" s="33">
        <f t="shared" si="65"/>
        <v>1.3222950164875669</v>
      </c>
      <c r="R32" s="45">
        <v>129688.30165</v>
      </c>
      <c r="S32" s="34">
        <v>120927.20011</v>
      </c>
      <c r="T32" s="45">
        <f t="shared" si="66"/>
        <v>93.2444935830494</v>
      </c>
      <c r="U32" s="46">
        <f t="shared" si="48"/>
        <v>25.67931837322875</v>
      </c>
      <c r="V32" s="45">
        <f t="shared" si="49"/>
        <v>87205.99679</v>
      </c>
      <c r="W32" s="45">
        <f t="shared" si="50"/>
        <v>76337.82101000001</v>
      </c>
      <c r="X32" s="33">
        <f t="shared" si="51"/>
        <v>3.5860879270069894</v>
      </c>
      <c r="Y32" s="127">
        <f t="shared" si="52"/>
        <v>2.7120180309933946</v>
      </c>
      <c r="Z32" s="166">
        <v>76543</v>
      </c>
      <c r="AA32" s="34">
        <v>69223.608</v>
      </c>
      <c r="AB32" s="45">
        <f t="shared" si="69"/>
        <v>90.43754229648692</v>
      </c>
      <c r="AC32" s="46">
        <f t="shared" si="17"/>
        <v>16.02541508546444</v>
      </c>
      <c r="AD32" s="45">
        <f t="shared" si="53"/>
        <v>24634.228899999995</v>
      </c>
      <c r="AE32" s="45">
        <f t="shared" si="54"/>
        <v>-51703.59211000001</v>
      </c>
      <c r="AF32" s="33">
        <f t="shared" si="55"/>
        <v>1.5524685339249318</v>
      </c>
      <c r="AG32" s="127">
        <f t="shared" si="56"/>
        <v>0.572440343752535</v>
      </c>
      <c r="AH32" s="54">
        <v>102611.70666</v>
      </c>
      <c r="AI32" s="34">
        <v>100984.95193</v>
      </c>
      <c r="AJ32" s="45">
        <f t="shared" si="70"/>
        <v>98.41464996251335</v>
      </c>
      <c r="AK32" s="46">
        <f t="shared" si="23"/>
        <v>21.052182747007286</v>
      </c>
      <c r="AL32" s="45">
        <f t="shared" si="57"/>
        <v>-19942.24818000001</v>
      </c>
      <c r="AM32" s="45">
        <f t="shared" si="58"/>
        <v>31761.343930000003</v>
      </c>
      <c r="AN32" s="33">
        <f t="shared" si="59"/>
        <v>0.835088812427148</v>
      </c>
      <c r="AO32" s="127">
        <f t="shared" si="60"/>
        <v>1.4588224284697788</v>
      </c>
    </row>
    <row r="33" spans="1:41" ht="20.25" customHeight="1">
      <c r="A33" s="126" t="s">
        <v>44</v>
      </c>
      <c r="B33" s="54">
        <v>153127.4</v>
      </c>
      <c r="C33" s="45">
        <v>152009.6</v>
      </c>
      <c r="D33" s="45">
        <f t="shared" si="61"/>
        <v>99.2700196045907</v>
      </c>
      <c r="E33" s="30">
        <f t="shared" si="38"/>
        <v>45.411787199464655</v>
      </c>
      <c r="F33" s="45">
        <v>175797.3</v>
      </c>
      <c r="G33" s="45">
        <v>174175.01592</v>
      </c>
      <c r="H33" s="45">
        <f t="shared" si="62"/>
        <v>99.07718487144001</v>
      </c>
      <c r="I33" s="30">
        <f t="shared" si="40"/>
        <v>51.53930388878697</v>
      </c>
      <c r="J33" s="45">
        <v>173163.4</v>
      </c>
      <c r="K33" s="45">
        <v>170029.42003</v>
      </c>
      <c r="L33" s="45">
        <f t="shared" si="63"/>
        <v>98.19016029368794</v>
      </c>
      <c r="M33" s="46">
        <f t="shared" si="42"/>
        <v>46.720373893376625</v>
      </c>
      <c r="N33" s="32">
        <f t="shared" si="43"/>
        <v>18019.820030000003</v>
      </c>
      <c r="O33" s="32">
        <f t="shared" si="44"/>
        <v>-4145.595889999997</v>
      </c>
      <c r="P33" s="33">
        <f t="shared" si="64"/>
        <v>1.1185439605788055</v>
      </c>
      <c r="Q33" s="33">
        <f t="shared" si="65"/>
        <v>0.9761986765547126</v>
      </c>
      <c r="R33" s="45">
        <v>178421.1</v>
      </c>
      <c r="S33" s="34">
        <v>175324.66948</v>
      </c>
      <c r="T33" s="45">
        <f t="shared" si="66"/>
        <v>98.26453792740881</v>
      </c>
      <c r="U33" s="46">
        <f t="shared" si="48"/>
        <v>37.230813267508324</v>
      </c>
      <c r="V33" s="45">
        <f t="shared" si="49"/>
        <v>1149.653560000006</v>
      </c>
      <c r="W33" s="45">
        <f t="shared" si="50"/>
        <v>5295.249450000003</v>
      </c>
      <c r="X33" s="33">
        <f t="shared" si="51"/>
        <v>1.0066005652643548</v>
      </c>
      <c r="Y33" s="127">
        <f t="shared" si="52"/>
        <v>1.031143136576398</v>
      </c>
      <c r="Z33" s="166">
        <v>152673</v>
      </c>
      <c r="AA33" s="34">
        <v>150421.099</v>
      </c>
      <c r="AB33" s="45">
        <f t="shared" si="69"/>
        <v>98.52501686611254</v>
      </c>
      <c r="AC33" s="46">
        <f t="shared" si="17"/>
        <v>34.8228100027196</v>
      </c>
      <c r="AD33" s="45">
        <f t="shared" si="53"/>
        <v>-19608.32103000002</v>
      </c>
      <c r="AE33" s="45">
        <f t="shared" si="54"/>
        <v>-24903.570480000024</v>
      </c>
      <c r="AF33" s="33">
        <f t="shared" si="55"/>
        <v>0.8846768928192525</v>
      </c>
      <c r="AG33" s="127">
        <f t="shared" si="56"/>
        <v>0.8579574080826037</v>
      </c>
      <c r="AH33" s="54">
        <v>176247.298</v>
      </c>
      <c r="AI33" s="34">
        <v>175131.43035</v>
      </c>
      <c r="AJ33" s="45">
        <f t="shared" si="70"/>
        <v>99.36687389669939</v>
      </c>
      <c r="AK33" s="46">
        <f t="shared" si="23"/>
        <v>36.509388834770505</v>
      </c>
      <c r="AL33" s="45">
        <f t="shared" si="57"/>
        <v>-193.23913000000175</v>
      </c>
      <c r="AM33" s="45">
        <f t="shared" si="58"/>
        <v>24710.331350000022</v>
      </c>
      <c r="AN33" s="33">
        <f t="shared" si="59"/>
        <v>0.998897821221776</v>
      </c>
      <c r="AO33" s="127">
        <f t="shared" si="60"/>
        <v>1.1642743705123444</v>
      </c>
    </row>
    <row r="34" spans="1:41" ht="20.25" customHeight="1">
      <c r="A34" s="126" t="s">
        <v>45</v>
      </c>
      <c r="B34" s="54">
        <v>1118.3</v>
      </c>
      <c r="C34" s="45">
        <v>874.467</v>
      </c>
      <c r="D34" s="45">
        <f t="shared" si="61"/>
        <v>78.19610122507378</v>
      </c>
      <c r="E34" s="30">
        <f t="shared" si="38"/>
        <v>0.2612407987189905</v>
      </c>
      <c r="F34" s="45">
        <v>1137.343</v>
      </c>
      <c r="G34" s="45">
        <v>1136.33957</v>
      </c>
      <c r="H34" s="45">
        <f t="shared" si="62"/>
        <v>99.91177419652647</v>
      </c>
      <c r="I34" s="30">
        <f t="shared" si="40"/>
        <v>0.33624885928521125</v>
      </c>
      <c r="J34" s="45">
        <v>1185.18</v>
      </c>
      <c r="K34" s="45">
        <v>1176.82142</v>
      </c>
      <c r="L34" s="45">
        <f t="shared" si="63"/>
        <v>99.29474172699506</v>
      </c>
      <c r="M34" s="46">
        <f t="shared" si="42"/>
        <v>0.3233648432043905</v>
      </c>
      <c r="N34" s="32">
        <f t="shared" si="43"/>
        <v>302.35442</v>
      </c>
      <c r="O34" s="32">
        <f t="shared" si="44"/>
        <v>40.481849999999895</v>
      </c>
      <c r="P34" s="33">
        <f t="shared" si="64"/>
        <v>1.345758524907172</v>
      </c>
      <c r="Q34" s="33">
        <f t="shared" si="65"/>
        <v>1.035624782475893</v>
      </c>
      <c r="R34" s="45">
        <v>2526.188</v>
      </c>
      <c r="S34" s="34">
        <v>2338.726</v>
      </c>
      <c r="T34" s="45">
        <f t="shared" si="66"/>
        <v>92.57925380058808</v>
      </c>
      <c r="U34" s="46">
        <f t="shared" si="48"/>
        <v>0.4966367325723059</v>
      </c>
      <c r="V34" s="45">
        <f t="shared" si="49"/>
        <v>1202.38643</v>
      </c>
      <c r="W34" s="45">
        <f t="shared" si="50"/>
        <v>1161.9045800000001</v>
      </c>
      <c r="X34" s="33">
        <f t="shared" si="51"/>
        <v>2.058122467740871</v>
      </c>
      <c r="Y34" s="127">
        <f t="shared" si="52"/>
        <v>1.9873244659329876</v>
      </c>
      <c r="Z34" s="166">
        <v>14216</v>
      </c>
      <c r="AA34" s="34">
        <v>14170.343</v>
      </c>
      <c r="AB34" s="45">
        <f t="shared" si="69"/>
        <v>99.67883370849748</v>
      </c>
      <c r="AC34" s="46">
        <f t="shared" si="17"/>
        <v>3.28046507599554</v>
      </c>
      <c r="AD34" s="45">
        <f t="shared" si="53"/>
        <v>12993.52158</v>
      </c>
      <c r="AE34" s="45">
        <f t="shared" si="54"/>
        <v>11831.617</v>
      </c>
      <c r="AF34" s="33">
        <f t="shared" si="55"/>
        <v>12.041200779639107</v>
      </c>
      <c r="AG34" s="127">
        <f t="shared" si="56"/>
        <v>6.05900092614526</v>
      </c>
      <c r="AH34" s="54">
        <v>11413.633</v>
      </c>
      <c r="AI34" s="34">
        <v>12320.07706</v>
      </c>
      <c r="AJ34" s="45">
        <f t="shared" si="70"/>
        <v>107.94176630701197</v>
      </c>
      <c r="AK34" s="46">
        <f t="shared" si="23"/>
        <v>2.568348142643239</v>
      </c>
      <c r="AL34" s="45">
        <f t="shared" si="57"/>
        <v>9981.351059999999</v>
      </c>
      <c r="AM34" s="45">
        <f t="shared" si="58"/>
        <v>-1850.2659400000011</v>
      </c>
      <c r="AN34" s="33">
        <f t="shared" si="59"/>
        <v>5.267858252741022</v>
      </c>
      <c r="AO34" s="127">
        <f t="shared" si="60"/>
        <v>0.8694268769640932</v>
      </c>
    </row>
    <row r="35" spans="1:41" ht="30.75" customHeight="1" hidden="1">
      <c r="A35" s="126" t="s">
        <v>46</v>
      </c>
      <c r="B35" s="54">
        <v>0</v>
      </c>
      <c r="C35" s="45">
        <v>0</v>
      </c>
      <c r="D35" s="45" t="s">
        <v>47</v>
      </c>
      <c r="E35" s="30">
        <f t="shared" si="38"/>
        <v>0</v>
      </c>
      <c r="F35" s="45">
        <v>0</v>
      </c>
      <c r="G35" s="45">
        <v>0</v>
      </c>
      <c r="H35" s="45" t="s">
        <v>47</v>
      </c>
      <c r="I35" s="30" t="s">
        <v>47</v>
      </c>
      <c r="J35" s="45">
        <v>102.65125</v>
      </c>
      <c r="K35" s="45">
        <v>102.65125</v>
      </c>
      <c r="L35" s="45">
        <f t="shared" si="63"/>
        <v>100</v>
      </c>
      <c r="M35" s="46">
        <f t="shared" si="42"/>
        <v>0.02820632323380441</v>
      </c>
      <c r="N35" s="32">
        <f t="shared" si="43"/>
        <v>102.65125</v>
      </c>
      <c r="O35" s="32">
        <f t="shared" si="44"/>
        <v>102.65125</v>
      </c>
      <c r="P35" s="33" t="s">
        <v>47</v>
      </c>
      <c r="Q35" s="33" t="s">
        <v>47</v>
      </c>
      <c r="R35" s="45">
        <v>0</v>
      </c>
      <c r="S35" s="34">
        <v>0</v>
      </c>
      <c r="T35" s="45"/>
      <c r="U35" s="46">
        <f t="shared" si="48"/>
        <v>0</v>
      </c>
      <c r="V35" s="45">
        <f t="shared" si="49"/>
        <v>0</v>
      </c>
      <c r="W35" s="45">
        <f t="shared" si="50"/>
        <v>-102.65125</v>
      </c>
      <c r="X35" s="33"/>
      <c r="Y35" s="127">
        <f t="shared" si="52"/>
        <v>0</v>
      </c>
      <c r="Z35" s="166">
        <v>0</v>
      </c>
      <c r="AA35" s="34">
        <v>0</v>
      </c>
      <c r="AB35" s="45"/>
      <c r="AC35" s="46">
        <f t="shared" si="17"/>
        <v>0</v>
      </c>
      <c r="AD35" s="45">
        <f t="shared" si="53"/>
        <v>-102.65125</v>
      </c>
      <c r="AE35" s="45">
        <f t="shared" si="54"/>
        <v>0</v>
      </c>
      <c r="AF35" s="33">
        <f t="shared" si="55"/>
        <v>0</v>
      </c>
      <c r="AG35" s="127"/>
      <c r="AH35" s="54"/>
      <c r="AI35" s="34"/>
      <c r="AJ35" s="45"/>
      <c r="AK35" s="46">
        <f t="shared" si="23"/>
        <v>0</v>
      </c>
      <c r="AL35" s="45">
        <f t="shared" si="57"/>
        <v>0</v>
      </c>
      <c r="AM35" s="45">
        <f t="shared" si="58"/>
        <v>0</v>
      </c>
      <c r="AN35" s="33"/>
      <c r="AO35" s="127"/>
    </row>
    <row r="36" spans="1:41" ht="20.25" customHeight="1">
      <c r="A36" s="126" t="s">
        <v>48</v>
      </c>
      <c r="B36" s="54">
        <v>0</v>
      </c>
      <c r="C36" s="45">
        <v>0</v>
      </c>
      <c r="D36" s="45" t="s">
        <v>47</v>
      </c>
      <c r="E36" s="30">
        <f t="shared" si="38"/>
        <v>0</v>
      </c>
      <c r="F36" s="45">
        <v>500</v>
      </c>
      <c r="G36" s="45">
        <v>500</v>
      </c>
      <c r="H36" s="45">
        <f aca="true" t="shared" si="71" ref="H36:H39">G36/F36*100</f>
        <v>100</v>
      </c>
      <c r="I36" s="30">
        <f aca="true" t="shared" si="72" ref="I36:I39">G36/G$39*100</f>
        <v>0.1479526314855036</v>
      </c>
      <c r="J36" s="45">
        <v>500</v>
      </c>
      <c r="K36" s="45">
        <v>500</v>
      </c>
      <c r="L36" s="45">
        <f t="shared" si="63"/>
        <v>100</v>
      </c>
      <c r="M36" s="46">
        <f t="shared" si="42"/>
        <v>0.13738908797410848</v>
      </c>
      <c r="N36" s="32">
        <f t="shared" si="43"/>
        <v>500</v>
      </c>
      <c r="O36" s="32">
        <f t="shared" si="44"/>
        <v>0</v>
      </c>
      <c r="P36" s="33" t="s">
        <v>47</v>
      </c>
      <c r="Q36" s="33">
        <f aca="true" t="shared" si="73" ref="Q36:Q40">K36/G36</f>
        <v>1</v>
      </c>
      <c r="R36" s="45">
        <v>500</v>
      </c>
      <c r="S36" s="34">
        <v>500</v>
      </c>
      <c r="T36" s="45">
        <f aca="true" t="shared" si="74" ref="T36:T40">S36/R36*100</f>
        <v>100</v>
      </c>
      <c r="U36" s="46">
        <f t="shared" si="48"/>
        <v>0.10617676730243428</v>
      </c>
      <c r="V36" s="45">
        <f t="shared" si="49"/>
        <v>0</v>
      </c>
      <c r="W36" s="45">
        <f t="shared" si="50"/>
        <v>0</v>
      </c>
      <c r="X36" s="33">
        <f aca="true" t="shared" si="75" ref="X36:X40">S36/G36</f>
        <v>1</v>
      </c>
      <c r="Y36" s="127">
        <f t="shared" si="52"/>
        <v>1</v>
      </c>
      <c r="Z36" s="166">
        <v>675</v>
      </c>
      <c r="AA36" s="34">
        <v>675.1</v>
      </c>
      <c r="AB36" s="45">
        <f aca="true" t="shared" si="76" ref="AB36:AB40">AA36/Z36*100</f>
        <v>100.01481481481483</v>
      </c>
      <c r="AC36" s="46">
        <f t="shared" si="17"/>
        <v>0.15628711124385553</v>
      </c>
      <c r="AD36" s="45">
        <f t="shared" si="53"/>
        <v>175.10000000000002</v>
      </c>
      <c r="AE36" s="45">
        <f t="shared" si="54"/>
        <v>175.10000000000002</v>
      </c>
      <c r="AF36" s="33">
        <f t="shared" si="55"/>
        <v>1.3502</v>
      </c>
      <c r="AG36" s="127">
        <f aca="true" t="shared" si="77" ref="AG36:AG40">AA36/S36</f>
        <v>1.3502</v>
      </c>
      <c r="AH36" s="54">
        <v>175</v>
      </c>
      <c r="AI36" s="34">
        <v>40</v>
      </c>
      <c r="AJ36" s="45">
        <f aca="true" t="shared" si="78" ref="AJ36:AJ40">AI36/AH36*100</f>
        <v>22.857142857142858</v>
      </c>
      <c r="AK36" s="46">
        <f t="shared" si="23"/>
        <v>0.00833874051318065</v>
      </c>
      <c r="AL36" s="45">
        <f t="shared" si="57"/>
        <v>-460</v>
      </c>
      <c r="AM36" s="45">
        <f t="shared" si="58"/>
        <v>-635.1</v>
      </c>
      <c r="AN36" s="33">
        <f aca="true" t="shared" si="79" ref="AN36:AN40">AI36/S36</f>
        <v>0.08</v>
      </c>
      <c r="AO36" s="127">
        <f aca="true" t="shared" si="80" ref="AO36:AO40">AI36/AA36</f>
        <v>0.059250481410161454</v>
      </c>
    </row>
    <row r="37" spans="1:41" ht="27.75" customHeight="1">
      <c r="A37" s="168" t="s">
        <v>49</v>
      </c>
      <c r="B37" s="169">
        <v>-3256.22251</v>
      </c>
      <c r="C37" s="170">
        <v>-3256.22251</v>
      </c>
      <c r="D37" s="170">
        <f aca="true" t="shared" si="81" ref="D37:D39">C37/B37*100</f>
        <v>100</v>
      </c>
      <c r="E37" s="171">
        <f t="shared" si="38"/>
        <v>-0.972773322857416</v>
      </c>
      <c r="F37" s="170">
        <v>-2633.60188</v>
      </c>
      <c r="G37" s="170">
        <v>-2633.60188</v>
      </c>
      <c r="H37" s="170">
        <f t="shared" si="71"/>
        <v>100</v>
      </c>
      <c r="I37" s="171">
        <f t="shared" si="72"/>
        <v>-0.779296656862339</v>
      </c>
      <c r="J37" s="170">
        <v>-884.0892</v>
      </c>
      <c r="K37" s="170">
        <v>-884.0892</v>
      </c>
      <c r="L37" s="170">
        <f t="shared" si="63"/>
        <v>100</v>
      </c>
      <c r="M37" s="172">
        <f t="shared" si="42"/>
        <v>-0.24292841775151838</v>
      </c>
      <c r="N37" s="173">
        <f t="shared" si="43"/>
        <v>2372.13331</v>
      </c>
      <c r="O37" s="173">
        <f t="shared" si="44"/>
        <v>1749.5126800000003</v>
      </c>
      <c r="P37" s="174">
        <f aca="true" t="shared" si="82" ref="P37:P39">K37/C37</f>
        <v>0.2715076126661872</v>
      </c>
      <c r="Q37" s="174">
        <f t="shared" si="73"/>
        <v>0.3356958417724094</v>
      </c>
      <c r="R37" s="170">
        <v>-365.92565</v>
      </c>
      <c r="S37" s="175">
        <v>-365.92565</v>
      </c>
      <c r="T37" s="170">
        <f t="shared" si="74"/>
        <v>100</v>
      </c>
      <c r="U37" s="172">
        <f t="shared" si="48"/>
        <v>-0.07770560518008403</v>
      </c>
      <c r="V37" s="170">
        <f t="shared" si="49"/>
        <v>2267.67623</v>
      </c>
      <c r="W37" s="170">
        <f t="shared" si="50"/>
        <v>518.16355</v>
      </c>
      <c r="X37" s="174">
        <f t="shared" si="75"/>
        <v>0.1389449380253328</v>
      </c>
      <c r="Y37" s="176">
        <f t="shared" si="52"/>
        <v>0.41390127828730405</v>
      </c>
      <c r="Z37" s="177">
        <v>-172.4</v>
      </c>
      <c r="AA37" s="175">
        <v>-172.439</v>
      </c>
      <c r="AB37" s="170">
        <f t="shared" si="76"/>
        <v>100.02262180974478</v>
      </c>
      <c r="AC37" s="172">
        <f t="shared" si="17"/>
        <v>-0.03992000174163709</v>
      </c>
      <c r="AD37" s="170">
        <f t="shared" si="53"/>
        <v>711.6502</v>
      </c>
      <c r="AE37" s="170">
        <f t="shared" si="54"/>
        <v>193.48665000000003</v>
      </c>
      <c r="AF37" s="174">
        <f t="shared" si="55"/>
        <v>0.19504706086218448</v>
      </c>
      <c r="AG37" s="176">
        <f t="shared" si="77"/>
        <v>0.47124053752449435</v>
      </c>
      <c r="AH37" s="169">
        <v>-239.34442</v>
      </c>
      <c r="AI37" s="175">
        <v>-239.34442</v>
      </c>
      <c r="AJ37" s="170">
        <f t="shared" si="78"/>
        <v>100</v>
      </c>
      <c r="AK37" s="172">
        <f t="shared" si="23"/>
        <v>-0.04989577529144313</v>
      </c>
      <c r="AL37" s="170">
        <f t="shared" si="57"/>
        <v>126.58123</v>
      </c>
      <c r="AM37" s="170">
        <f t="shared" si="58"/>
        <v>-66.90542000000002</v>
      </c>
      <c r="AN37" s="174">
        <f t="shared" si="79"/>
        <v>0.6540793737744266</v>
      </c>
      <c r="AO37" s="176">
        <f t="shared" si="80"/>
        <v>1.3879947111732267</v>
      </c>
    </row>
    <row r="38" spans="1:41" ht="23.25" customHeight="1">
      <c r="A38" s="187" t="s">
        <v>50</v>
      </c>
      <c r="B38" s="188">
        <v>230138</v>
      </c>
      <c r="C38" s="189">
        <v>224531</v>
      </c>
      <c r="D38" s="189">
        <f t="shared" si="81"/>
        <v>97.56363573160452</v>
      </c>
      <c r="E38" s="190">
        <f t="shared" si="38"/>
        <v>67.07703981645237</v>
      </c>
      <c r="F38" s="189">
        <f>F31+F32+F33+F34+F35+F36+F37</f>
        <v>228652.06063999998</v>
      </c>
      <c r="G38" s="189">
        <f>G31+G32+G33+G34+G35+G36+G37</f>
        <v>219682.95693000001</v>
      </c>
      <c r="H38" s="189">
        <f t="shared" si="71"/>
        <v>96.07740088372904</v>
      </c>
      <c r="I38" s="190">
        <f t="shared" si="72"/>
        <v>65.00534314062011</v>
      </c>
      <c r="J38" s="189">
        <f>J31+J32+J33+J34+J35+J36+J37</f>
        <v>234428.22414</v>
      </c>
      <c r="K38" s="189">
        <f>K31+K32+K33+K34+K35+K36+K37</f>
        <v>230253.1826</v>
      </c>
      <c r="L38" s="189">
        <f t="shared" si="63"/>
        <v>98.21905337750344</v>
      </c>
      <c r="M38" s="191">
        <f t="shared" si="42"/>
        <v>63.26854952109973</v>
      </c>
      <c r="N38" s="192">
        <f t="shared" si="43"/>
        <v>5722.1826</v>
      </c>
      <c r="O38" s="192">
        <f t="shared" si="44"/>
        <v>10570.225669999985</v>
      </c>
      <c r="P38" s="193">
        <f t="shared" si="82"/>
        <v>1.0254850448267723</v>
      </c>
      <c r="Q38" s="193">
        <f t="shared" si="73"/>
        <v>1.0481158202607774</v>
      </c>
      <c r="R38" s="189">
        <f>R31+R32+R33+R34+R35+R36+R37</f>
        <v>370784.66400000005</v>
      </c>
      <c r="S38" s="189">
        <f>S31+S32+S33+S34+S35+S36+S37</f>
        <v>358739.66994000005</v>
      </c>
      <c r="T38" s="189">
        <f t="shared" si="74"/>
        <v>96.75148536887707</v>
      </c>
      <c r="U38" s="191">
        <f t="shared" si="48"/>
        <v>76.17963691474293</v>
      </c>
      <c r="V38" s="189">
        <f t="shared" si="49"/>
        <v>139056.71301000004</v>
      </c>
      <c r="W38" s="189">
        <f t="shared" si="50"/>
        <v>128486.48734000005</v>
      </c>
      <c r="X38" s="193">
        <f t="shared" si="75"/>
        <v>1.632988170558489</v>
      </c>
      <c r="Y38" s="194">
        <f t="shared" si="52"/>
        <v>1.558022633559898</v>
      </c>
      <c r="Z38" s="195">
        <f>Z31+Z32+Z33+Z34+Z35+Z36+Z37</f>
        <v>315360.19999999995</v>
      </c>
      <c r="AA38" s="189">
        <f>AA31+AA32+AA33+AA34+AA35+AA36+AA37</f>
        <v>305743.3109999999</v>
      </c>
      <c r="AB38" s="189">
        <f t="shared" si="76"/>
        <v>96.95050643676659</v>
      </c>
      <c r="AC38" s="191">
        <f t="shared" si="17"/>
        <v>70.780238273325</v>
      </c>
      <c r="AD38" s="189">
        <f t="shared" si="53"/>
        <v>75490.12839999993</v>
      </c>
      <c r="AE38" s="189">
        <f t="shared" si="54"/>
        <v>-52996.35894000012</v>
      </c>
      <c r="AF38" s="193">
        <f t="shared" si="55"/>
        <v>1.327857046524055</v>
      </c>
      <c r="AG38" s="194">
        <f t="shared" si="77"/>
        <v>0.8522707038536779</v>
      </c>
      <c r="AH38" s="188">
        <f>AH31+AH32+AH33+AH34+AH35+AH36+AH37</f>
        <v>358947.59324</v>
      </c>
      <c r="AI38" s="189">
        <f>AI31+AI32+AI33+AI34+AI35+AI36+AI37</f>
        <v>356976.41492</v>
      </c>
      <c r="AJ38" s="189">
        <f t="shared" si="78"/>
        <v>99.45084509351145</v>
      </c>
      <c r="AK38" s="191">
        <f t="shared" si="23"/>
        <v>74.41834233358475</v>
      </c>
      <c r="AL38" s="189">
        <f t="shared" si="57"/>
        <v>-1763.2550200000405</v>
      </c>
      <c r="AM38" s="189">
        <f t="shared" si="58"/>
        <v>51233.10392000008</v>
      </c>
      <c r="AN38" s="193">
        <f t="shared" si="79"/>
        <v>0.9950848618991734</v>
      </c>
      <c r="AO38" s="194">
        <f t="shared" si="80"/>
        <v>1.1675690099398448</v>
      </c>
    </row>
    <row r="39" spans="1:41" ht="15" customHeight="1">
      <c r="A39" s="178" t="s">
        <v>51</v>
      </c>
      <c r="B39" s="179">
        <f>B30+B38</f>
        <v>338876</v>
      </c>
      <c r="C39" s="180">
        <f>C30+C38</f>
        <v>334736</v>
      </c>
      <c r="D39" s="180">
        <f t="shared" si="81"/>
        <v>98.77831419162172</v>
      </c>
      <c r="E39" s="181">
        <f t="shared" si="38"/>
        <v>100</v>
      </c>
      <c r="F39" s="180">
        <f>F30+F38</f>
        <v>346728.06064</v>
      </c>
      <c r="G39" s="180">
        <v>337946</v>
      </c>
      <c r="H39" s="180">
        <f t="shared" si="71"/>
        <v>97.46716183749598</v>
      </c>
      <c r="I39" s="181">
        <f t="shared" si="72"/>
        <v>100</v>
      </c>
      <c r="J39" s="180">
        <f>J30+J38</f>
        <v>374557.08574</v>
      </c>
      <c r="K39" s="180">
        <f>K30+K38</f>
        <v>363929.92149</v>
      </c>
      <c r="L39" s="180">
        <f t="shared" si="63"/>
        <v>97.16273843037723</v>
      </c>
      <c r="M39" s="182">
        <f t="shared" si="42"/>
        <v>100</v>
      </c>
      <c r="N39" s="183">
        <f t="shared" si="43"/>
        <v>29193.92148999998</v>
      </c>
      <c r="O39" s="183">
        <f t="shared" si="44"/>
        <v>25983.92148999998</v>
      </c>
      <c r="P39" s="184">
        <f t="shared" si="82"/>
        <v>1.0872147647399741</v>
      </c>
      <c r="Q39" s="184">
        <f t="shared" si="73"/>
        <v>1.0768877912151644</v>
      </c>
      <c r="R39" s="180">
        <f>R30+R38</f>
        <v>483438.66400000005</v>
      </c>
      <c r="S39" s="180">
        <f>S30+S38</f>
        <v>470912.8114400001</v>
      </c>
      <c r="T39" s="180">
        <f t="shared" si="74"/>
        <v>97.40900894099774</v>
      </c>
      <c r="U39" s="182">
        <f t="shared" si="48"/>
        <v>100</v>
      </c>
      <c r="V39" s="180">
        <f t="shared" si="49"/>
        <v>132966.81144000008</v>
      </c>
      <c r="W39" s="180">
        <f t="shared" si="50"/>
        <v>106982.8899500001</v>
      </c>
      <c r="X39" s="184">
        <f t="shared" si="75"/>
        <v>1.3934557930556954</v>
      </c>
      <c r="Y39" s="185">
        <f t="shared" si="52"/>
        <v>1.2939656335812986</v>
      </c>
      <c r="Z39" s="186">
        <f>Z30+Z38</f>
        <v>442961.19999999995</v>
      </c>
      <c r="AA39" s="180">
        <f>AA30+AA38</f>
        <v>431961.4039999999</v>
      </c>
      <c r="AB39" s="180">
        <f t="shared" si="76"/>
        <v>97.5167585784037</v>
      </c>
      <c r="AC39" s="182">
        <f t="shared" si="17"/>
        <v>100</v>
      </c>
      <c r="AD39" s="180">
        <f t="shared" si="53"/>
        <v>68031.48250999994</v>
      </c>
      <c r="AE39" s="180">
        <f t="shared" si="54"/>
        <v>-38951.407440000155</v>
      </c>
      <c r="AF39" s="184">
        <f t="shared" si="55"/>
        <v>1.186935666711508</v>
      </c>
      <c r="AG39" s="185">
        <f t="shared" si="77"/>
        <v>0.917285309522816</v>
      </c>
      <c r="AH39" s="179">
        <f>AH30+AH38</f>
        <v>478766.24164</v>
      </c>
      <c r="AI39" s="180">
        <f>AI30+AI38</f>
        <v>479688.74840000004</v>
      </c>
      <c r="AJ39" s="180">
        <f t="shared" si="78"/>
        <v>100.19268417022052</v>
      </c>
      <c r="AK39" s="182">
        <f t="shared" si="23"/>
        <v>100</v>
      </c>
      <c r="AL39" s="180">
        <f t="shared" si="57"/>
        <v>8775.936959999963</v>
      </c>
      <c r="AM39" s="180">
        <f t="shared" si="58"/>
        <v>47727.34440000012</v>
      </c>
      <c r="AN39" s="184">
        <f t="shared" si="79"/>
        <v>1.018636012329255</v>
      </c>
      <c r="AO39" s="185">
        <f t="shared" si="80"/>
        <v>1.1104898353372334</v>
      </c>
    </row>
    <row r="40" spans="1:41" ht="13.5" customHeight="1">
      <c r="A40" s="131"/>
      <c r="B40" s="132"/>
      <c r="C40" s="133"/>
      <c r="D40" s="133"/>
      <c r="E40" s="134">
        <f t="shared" si="38"/>
        <v>0</v>
      </c>
      <c r="F40" s="133"/>
      <c r="G40" s="133"/>
      <c r="H40" s="133"/>
      <c r="I40" s="134"/>
      <c r="J40" s="133"/>
      <c r="K40" s="133"/>
      <c r="L40" s="133" t="e">
        <f t="shared" si="63"/>
        <v>#DIV/0!</v>
      </c>
      <c r="M40" s="135">
        <f t="shared" si="42"/>
        <v>0</v>
      </c>
      <c r="N40" s="136">
        <f t="shared" si="43"/>
        <v>0</v>
      </c>
      <c r="O40" s="136">
        <f t="shared" si="44"/>
        <v>0</v>
      </c>
      <c r="P40" s="137"/>
      <c r="Q40" s="137" t="e">
        <f t="shared" si="73"/>
        <v>#DIV/0!</v>
      </c>
      <c r="R40" s="133"/>
      <c r="S40" s="133"/>
      <c r="T40" s="133" t="e">
        <f t="shared" si="74"/>
        <v>#DIV/0!</v>
      </c>
      <c r="U40" s="135">
        <f t="shared" si="48"/>
        <v>0</v>
      </c>
      <c r="V40" s="133">
        <f t="shared" si="49"/>
        <v>0</v>
      </c>
      <c r="W40" s="133">
        <f t="shared" si="50"/>
        <v>0</v>
      </c>
      <c r="X40" s="137" t="e">
        <f t="shared" si="75"/>
        <v>#DIV/0!</v>
      </c>
      <c r="Y40" s="138" t="e">
        <f t="shared" si="52"/>
        <v>#DIV/0!</v>
      </c>
      <c r="Z40" s="167"/>
      <c r="AA40" s="133"/>
      <c r="AB40" s="133" t="e">
        <f t="shared" si="76"/>
        <v>#DIV/0!</v>
      </c>
      <c r="AC40" s="135">
        <f t="shared" si="17"/>
        <v>0</v>
      </c>
      <c r="AD40" s="133">
        <f t="shared" si="53"/>
        <v>0</v>
      </c>
      <c r="AE40" s="133">
        <f t="shared" si="54"/>
        <v>0</v>
      </c>
      <c r="AF40" s="137" t="e">
        <f t="shared" si="55"/>
        <v>#DIV/0!</v>
      </c>
      <c r="AG40" s="138" t="e">
        <f t="shared" si="77"/>
        <v>#DIV/0!</v>
      </c>
      <c r="AH40" s="132"/>
      <c r="AI40" s="133"/>
      <c r="AJ40" s="133" t="e">
        <f t="shared" si="78"/>
        <v>#DIV/0!</v>
      </c>
      <c r="AK40" s="135">
        <f t="shared" si="23"/>
        <v>0</v>
      </c>
      <c r="AL40" s="133">
        <f t="shared" si="57"/>
        <v>0</v>
      </c>
      <c r="AM40" s="133">
        <f t="shared" si="58"/>
        <v>0</v>
      </c>
      <c r="AN40" s="137" t="e">
        <f t="shared" si="79"/>
        <v>#DIV/0!</v>
      </c>
      <c r="AO40" s="138" t="e">
        <f t="shared" si="80"/>
        <v>#DIV/0!</v>
      </c>
    </row>
  </sheetData>
  <sheetProtection selectLockedCells="1" selectUnlockedCells="1"/>
  <mergeCells count="97">
    <mergeCell ref="AN39:AN40"/>
    <mergeCell ref="AO39:AO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K28:AK29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28:A29"/>
    <mergeCell ref="F28:F29"/>
    <mergeCell ref="G28:G29"/>
    <mergeCell ref="M28:M29"/>
    <mergeCell ref="U28:U29"/>
    <mergeCell ref="AC28:AC29"/>
    <mergeCell ref="AH9:AH10"/>
    <mergeCell ref="AI9:AI10"/>
    <mergeCell ref="AJ9:AJ10"/>
    <mergeCell ref="AK9:AK10"/>
    <mergeCell ref="AL9:AM9"/>
    <mergeCell ref="AN9:AO9"/>
    <mergeCell ref="Z9:Z10"/>
    <mergeCell ref="AA9:AA10"/>
    <mergeCell ref="AB9:AB10"/>
    <mergeCell ref="AC9:AC10"/>
    <mergeCell ref="AD9:AE10"/>
    <mergeCell ref="AF9:AG10"/>
    <mergeCell ref="R9:R10"/>
    <mergeCell ref="S9:S10"/>
    <mergeCell ref="T9:T10"/>
    <mergeCell ref="U9:U10"/>
    <mergeCell ref="V9:W9"/>
    <mergeCell ref="X9:Y9"/>
    <mergeCell ref="J9:J10"/>
    <mergeCell ref="K9:K10"/>
    <mergeCell ref="L9:L10"/>
    <mergeCell ref="M9:M10"/>
    <mergeCell ref="N9:O9"/>
    <mergeCell ref="P9:Q9"/>
    <mergeCell ref="D9:D10"/>
    <mergeCell ref="E9:E10"/>
    <mergeCell ref="F9:F10"/>
    <mergeCell ref="G9:G10"/>
    <mergeCell ref="H9:H10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H1:Q1"/>
    <mergeCell ref="J2:Q2"/>
    <mergeCell ref="R2:Y2"/>
    <mergeCell ref="Z2:AG2"/>
    <mergeCell ref="AH2:AO2"/>
    <mergeCell ref="J3:Q3"/>
    <mergeCell ref="R3:Y3"/>
    <mergeCell ref="Z3:AG3"/>
    <mergeCell ref="AH3:AO3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workbookViewId="0" topLeftCell="A5">
      <selection activeCell="AQ37" sqref="AQ37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111"/>
      <c r="I1" s="111"/>
      <c r="J1" s="111"/>
      <c r="K1" s="111"/>
      <c r="L1" s="111"/>
      <c r="M1" s="111"/>
      <c r="N1" s="111"/>
      <c r="O1" s="111"/>
      <c r="P1" s="111"/>
      <c r="Q1" s="111"/>
      <c r="Y1" s="1"/>
      <c r="AG1" s="1"/>
      <c r="AO1" s="1"/>
    </row>
    <row r="2" spans="8:41" ht="12.75" customHeight="1" hidden="1">
      <c r="H2" s="2"/>
      <c r="I2" s="2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8:41" ht="12.75" customHeight="1" hidden="1">
      <c r="H3" s="2"/>
      <c r="I3" s="2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8:39" ht="12.75" hidden="1"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/>
      <c r="AM4" s="2"/>
    </row>
    <row r="5" spans="1:41" ht="1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7:39" ht="6" customHeight="1" thickBot="1">
      <c r="G6" s="3"/>
      <c r="H6" s="3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Z6" s="3"/>
      <c r="AA6" s="3"/>
      <c r="AB6" s="3"/>
      <c r="AC6" s="3"/>
      <c r="AD6" s="3"/>
      <c r="AE6" s="3"/>
      <c r="AH6" s="3"/>
      <c r="AI6" s="3"/>
      <c r="AJ6" s="3"/>
      <c r="AK6" s="3"/>
      <c r="AL6" s="3"/>
      <c r="AM6" s="3"/>
    </row>
    <row r="7" spans="13:39" ht="4.5" customHeight="1" hidden="1">
      <c r="M7" s="3"/>
      <c r="N7" s="3"/>
      <c r="O7" s="3"/>
      <c r="U7" s="3"/>
      <c r="V7" s="3"/>
      <c r="W7" s="3"/>
      <c r="AC7" s="3"/>
      <c r="AD7" s="3"/>
      <c r="AE7" s="3"/>
      <c r="AK7" s="3"/>
      <c r="AL7" s="3"/>
      <c r="AM7" s="3"/>
    </row>
    <row r="8" spans="1:41" ht="18" customHeight="1">
      <c r="A8" s="104" t="s">
        <v>1</v>
      </c>
      <c r="B8" s="107" t="s">
        <v>2</v>
      </c>
      <c r="C8" s="107"/>
      <c r="D8" s="107"/>
      <c r="E8" s="107"/>
      <c r="F8" s="107" t="s">
        <v>3</v>
      </c>
      <c r="G8" s="107"/>
      <c r="H8" s="107"/>
      <c r="I8" s="107"/>
      <c r="J8" s="107" t="s">
        <v>4</v>
      </c>
      <c r="K8" s="107"/>
      <c r="L8" s="107"/>
      <c r="M8" s="107"/>
      <c r="N8" s="107"/>
      <c r="O8" s="107"/>
      <c r="P8" s="107"/>
      <c r="Q8" s="107"/>
      <c r="R8" s="107" t="s">
        <v>5</v>
      </c>
      <c r="S8" s="107"/>
      <c r="T8" s="107"/>
      <c r="U8" s="107"/>
      <c r="V8" s="107"/>
      <c r="W8" s="107"/>
      <c r="X8" s="107"/>
      <c r="Y8" s="108"/>
      <c r="Z8" s="109" t="s">
        <v>6</v>
      </c>
      <c r="AA8" s="107"/>
      <c r="AB8" s="107"/>
      <c r="AC8" s="107"/>
      <c r="AD8" s="107"/>
      <c r="AE8" s="107"/>
      <c r="AF8" s="107"/>
      <c r="AG8" s="108"/>
      <c r="AH8" s="110" t="s">
        <v>7</v>
      </c>
      <c r="AI8" s="107"/>
      <c r="AJ8" s="107"/>
      <c r="AK8" s="107"/>
      <c r="AL8" s="107"/>
      <c r="AM8" s="107"/>
      <c r="AN8" s="107"/>
      <c r="AO8" s="108"/>
    </row>
    <row r="9" spans="1:41" ht="37.5" customHeight="1">
      <c r="A9" s="105"/>
      <c r="B9" s="93" t="s">
        <v>8</v>
      </c>
      <c r="C9" s="93" t="s">
        <v>9</v>
      </c>
      <c r="D9" s="93" t="s">
        <v>10</v>
      </c>
      <c r="E9" s="93" t="s">
        <v>11</v>
      </c>
      <c r="F9" s="93" t="s">
        <v>8</v>
      </c>
      <c r="G9" s="93" t="s">
        <v>9</v>
      </c>
      <c r="H9" s="93" t="s">
        <v>10</v>
      </c>
      <c r="I9" s="93" t="s">
        <v>11</v>
      </c>
      <c r="J9" s="93" t="s">
        <v>8</v>
      </c>
      <c r="K9" s="93" t="s">
        <v>9</v>
      </c>
      <c r="L9" s="93" t="s">
        <v>10</v>
      </c>
      <c r="M9" s="93" t="s">
        <v>11</v>
      </c>
      <c r="N9" s="95" t="s">
        <v>12</v>
      </c>
      <c r="O9" s="95"/>
      <c r="P9" s="101" t="s">
        <v>13</v>
      </c>
      <c r="Q9" s="101"/>
      <c r="R9" s="93" t="s">
        <v>8</v>
      </c>
      <c r="S9" s="91" t="s">
        <v>9</v>
      </c>
      <c r="T9" s="93" t="s">
        <v>10</v>
      </c>
      <c r="U9" s="93" t="s">
        <v>11</v>
      </c>
      <c r="V9" s="95" t="s">
        <v>12</v>
      </c>
      <c r="W9" s="95"/>
      <c r="X9" s="101" t="s">
        <v>13</v>
      </c>
      <c r="Y9" s="102"/>
      <c r="Z9" s="97" t="s">
        <v>8</v>
      </c>
      <c r="AA9" s="91" t="s">
        <v>9</v>
      </c>
      <c r="AB9" s="93" t="s">
        <v>10</v>
      </c>
      <c r="AC9" s="93" t="s">
        <v>11</v>
      </c>
      <c r="AD9" s="93" t="s">
        <v>14</v>
      </c>
      <c r="AE9" s="93"/>
      <c r="AF9" s="93" t="s">
        <v>15</v>
      </c>
      <c r="AG9" s="99"/>
      <c r="AH9" s="89" t="s">
        <v>8</v>
      </c>
      <c r="AI9" s="91" t="s">
        <v>9</v>
      </c>
      <c r="AJ9" s="93" t="s">
        <v>10</v>
      </c>
      <c r="AK9" s="93" t="s">
        <v>11</v>
      </c>
      <c r="AL9" s="95" t="s">
        <v>12</v>
      </c>
      <c r="AM9" s="95"/>
      <c r="AN9" s="95" t="s">
        <v>13</v>
      </c>
      <c r="AO9" s="96"/>
    </row>
    <row r="10" spans="1:44" ht="56.25" customHeight="1" thickBot="1">
      <c r="A10" s="106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48" t="s">
        <v>16</v>
      </c>
      <c r="O10" s="48" t="s">
        <v>17</v>
      </c>
      <c r="P10" s="48" t="s">
        <v>18</v>
      </c>
      <c r="Q10" s="48" t="s">
        <v>19</v>
      </c>
      <c r="R10" s="94"/>
      <c r="S10" s="92"/>
      <c r="T10" s="94"/>
      <c r="U10" s="94"/>
      <c r="V10" s="48" t="s">
        <v>20</v>
      </c>
      <c r="W10" s="48" t="s">
        <v>21</v>
      </c>
      <c r="X10" s="48" t="s">
        <v>22</v>
      </c>
      <c r="Y10" s="49" t="s">
        <v>23</v>
      </c>
      <c r="Z10" s="98"/>
      <c r="AA10" s="92"/>
      <c r="AB10" s="94"/>
      <c r="AC10" s="94"/>
      <c r="AD10" s="94"/>
      <c r="AE10" s="94"/>
      <c r="AF10" s="94"/>
      <c r="AG10" s="100"/>
      <c r="AH10" s="90"/>
      <c r="AI10" s="92"/>
      <c r="AJ10" s="94"/>
      <c r="AK10" s="94"/>
      <c r="AL10" s="48" t="s">
        <v>24</v>
      </c>
      <c r="AM10" s="48" t="s">
        <v>25</v>
      </c>
      <c r="AN10" s="48" t="s">
        <v>26</v>
      </c>
      <c r="AO10" s="49" t="s">
        <v>27</v>
      </c>
      <c r="AR10" s="20"/>
    </row>
    <row r="11" spans="1:41" ht="13.5" hidden="1" thickBot="1">
      <c r="A11" s="1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5"/>
      <c r="S11" s="7"/>
      <c r="T11" s="5"/>
      <c r="U11" s="5"/>
      <c r="V11" s="5"/>
      <c r="W11" s="5"/>
      <c r="X11" s="6"/>
      <c r="Y11" s="16"/>
      <c r="Z11" s="15"/>
      <c r="AA11" s="7"/>
      <c r="AB11" s="5"/>
      <c r="AC11" s="5"/>
      <c r="AD11" s="5"/>
      <c r="AE11" s="5"/>
      <c r="AF11" s="6"/>
      <c r="AG11" s="16"/>
      <c r="AH11" s="50"/>
      <c r="AI11" s="7"/>
      <c r="AJ11" s="5"/>
      <c r="AK11" s="5"/>
      <c r="AL11" s="5"/>
      <c r="AM11" s="5"/>
      <c r="AN11" s="6"/>
      <c r="AO11" s="16"/>
    </row>
    <row r="12" spans="1:41" ht="3" customHeight="1" hidden="1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6"/>
      <c r="R12" s="5"/>
      <c r="S12" s="7"/>
      <c r="T12" s="5"/>
      <c r="U12" s="5"/>
      <c r="V12" s="5"/>
      <c r="W12" s="5"/>
      <c r="X12" s="6"/>
      <c r="Y12" s="16"/>
      <c r="Z12" s="15"/>
      <c r="AA12" s="7"/>
      <c r="AB12" s="5"/>
      <c r="AC12" s="5"/>
      <c r="AD12" s="5"/>
      <c r="AE12" s="5"/>
      <c r="AF12" s="6"/>
      <c r="AG12" s="16"/>
      <c r="AH12" s="50"/>
      <c r="AI12" s="7"/>
      <c r="AJ12" s="5"/>
      <c r="AK12" s="5"/>
      <c r="AL12" s="5"/>
      <c r="AM12" s="5"/>
      <c r="AN12" s="6"/>
      <c r="AO12" s="16"/>
    </row>
    <row r="13" spans="1:41" ht="13.5" hidden="1" thickBot="1">
      <c r="A13" s="1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10"/>
      <c r="T13" s="8"/>
      <c r="U13" s="8"/>
      <c r="V13" s="8"/>
      <c r="W13" s="8"/>
      <c r="X13" s="9"/>
      <c r="Y13" s="18"/>
      <c r="Z13" s="17"/>
      <c r="AA13" s="10"/>
      <c r="AB13" s="8"/>
      <c r="AC13" s="8"/>
      <c r="AD13" s="8"/>
      <c r="AE13" s="8"/>
      <c r="AF13" s="9"/>
      <c r="AG13" s="18"/>
      <c r="AH13" s="51"/>
      <c r="AI13" s="10"/>
      <c r="AJ13" s="8"/>
      <c r="AK13" s="8"/>
      <c r="AL13" s="8"/>
      <c r="AM13" s="8"/>
      <c r="AN13" s="9"/>
      <c r="AO13" s="18"/>
    </row>
    <row r="14" spans="1:41" ht="13.5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2</v>
      </c>
      <c r="G14" s="12">
        <v>3</v>
      </c>
      <c r="H14" s="12">
        <v>4</v>
      </c>
      <c r="I14" s="12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14</v>
      </c>
      <c r="O14" s="12">
        <v>10</v>
      </c>
      <c r="P14" s="12">
        <v>16</v>
      </c>
      <c r="Q14" s="12">
        <v>11</v>
      </c>
      <c r="R14" s="12">
        <v>2</v>
      </c>
      <c r="S14" s="13">
        <v>3</v>
      </c>
      <c r="T14" s="12">
        <v>4</v>
      </c>
      <c r="U14" s="12">
        <v>5</v>
      </c>
      <c r="V14" s="12">
        <v>16</v>
      </c>
      <c r="W14" s="12">
        <v>17</v>
      </c>
      <c r="X14" s="12">
        <v>18</v>
      </c>
      <c r="Y14" s="14">
        <v>19</v>
      </c>
      <c r="Z14" s="11">
        <v>6</v>
      </c>
      <c r="AA14" s="13">
        <v>7</v>
      </c>
      <c r="AB14" s="12">
        <v>8</v>
      </c>
      <c r="AC14" s="12">
        <v>9</v>
      </c>
      <c r="AD14" s="12">
        <v>24</v>
      </c>
      <c r="AE14" s="12">
        <v>10</v>
      </c>
      <c r="AF14" s="12">
        <v>26</v>
      </c>
      <c r="AG14" s="14">
        <v>11</v>
      </c>
      <c r="AH14" s="52">
        <v>12</v>
      </c>
      <c r="AI14" s="13">
        <v>13</v>
      </c>
      <c r="AJ14" s="12">
        <v>14</v>
      </c>
      <c r="AK14" s="12">
        <v>15</v>
      </c>
      <c r="AL14" s="12">
        <v>16</v>
      </c>
      <c r="AM14" s="12">
        <v>17</v>
      </c>
      <c r="AN14" s="12">
        <v>18</v>
      </c>
      <c r="AO14" s="14">
        <v>19</v>
      </c>
    </row>
    <row r="15" spans="1:41" ht="21" customHeight="1">
      <c r="A15" s="21" t="s">
        <v>28</v>
      </c>
      <c r="B15" s="22">
        <f>B16+B18+B19</f>
        <v>74884</v>
      </c>
      <c r="C15" s="22">
        <f>C16+C18+C19</f>
        <v>75835</v>
      </c>
      <c r="D15" s="22">
        <f aca="true" t="shared" si="0" ref="D15:D16">C15/B15*100</f>
        <v>101.26996421131349</v>
      </c>
      <c r="E15" s="23">
        <f aca="true" t="shared" si="1" ref="E15:E16">C15/C$38*100</f>
        <v>22.65516705702404</v>
      </c>
      <c r="F15" s="22">
        <f>F16+F18+F19</f>
        <v>65662</v>
      </c>
      <c r="G15" s="22">
        <f>G16+G18+G19</f>
        <v>64664</v>
      </c>
      <c r="H15" s="22">
        <f aca="true" t="shared" si="2" ref="H15:H16">G15/F15*100</f>
        <v>98.48009503213426</v>
      </c>
      <c r="I15" s="23">
        <f aca="true" t="shared" si="3" ref="I15:I16">G15/G$38*100</f>
        <v>19.134417924757212</v>
      </c>
      <c r="J15" s="22">
        <f>J16+J18+J19</f>
        <v>77476</v>
      </c>
      <c r="K15" s="22">
        <f>K16+K18+K19</f>
        <v>69865.68937000001</v>
      </c>
      <c r="L15" s="22">
        <f aca="true" t="shared" si="4" ref="L15:L16">K15/J15*100</f>
        <v>90.17720244979091</v>
      </c>
      <c r="M15" s="24">
        <f aca="true" t="shared" si="5" ref="M15:M16">K15/K$38*100</f>
        <v>19.19756668645333</v>
      </c>
      <c r="N15" s="25">
        <f aca="true" t="shared" si="6" ref="N15:N16">K15-C15</f>
        <v>-5969.310629999993</v>
      </c>
      <c r="O15" s="25">
        <f aca="true" t="shared" si="7" ref="O15:O16">K15-G15</f>
        <v>5201.689370000007</v>
      </c>
      <c r="P15" s="26">
        <f aca="true" t="shared" si="8" ref="P15:P16">K15/C15</f>
        <v>0.9212855458561351</v>
      </c>
      <c r="Q15" s="26">
        <f aca="true" t="shared" si="9" ref="Q15:Q16">K15/G15</f>
        <v>1.0804418126005197</v>
      </c>
      <c r="R15" s="22">
        <f>R16+R18+R19</f>
        <v>70143</v>
      </c>
      <c r="S15" s="22">
        <f>S16+S18+S19</f>
        <v>61488.29694000001</v>
      </c>
      <c r="T15" s="22">
        <f aca="true" t="shared" si="10" ref="T15:T16">S15/R15*100</f>
        <v>87.66134459603953</v>
      </c>
      <c r="U15" s="24">
        <f aca="true" t="shared" si="11" ref="U15:U16">S15/S$38*100</f>
        <v>17.73796323671322</v>
      </c>
      <c r="V15" s="22">
        <f aca="true" t="shared" si="12" ref="V15:V16">S15-G15</f>
        <v>-3175.7030599999925</v>
      </c>
      <c r="W15" s="22">
        <f aca="true" t="shared" si="13" ref="W15:W16">S15-K15</f>
        <v>-8377.39243</v>
      </c>
      <c r="X15" s="26">
        <f aca="true" t="shared" si="14" ref="X15:X16">S15/G15</f>
        <v>0.9508891646047261</v>
      </c>
      <c r="Y15" s="27">
        <f aca="true" t="shared" si="15" ref="Y15:Y16">S15/K15</f>
        <v>0.8800928967345564</v>
      </c>
      <c r="Z15" s="56">
        <f>Z16+Z18+Z19</f>
        <v>69811</v>
      </c>
      <c r="AA15" s="22">
        <f>AA16+AA18+AA19</f>
        <v>71121.99734</v>
      </c>
      <c r="AB15" s="22">
        <f aca="true" t="shared" si="16" ref="AB15:AB19">AA15/Z15*100</f>
        <v>101.87792373694691</v>
      </c>
      <c r="AC15" s="24">
        <f aca="true" t="shared" si="17" ref="AC15:AC39">AA15/AA$38*100</f>
        <v>15.10300752330706</v>
      </c>
      <c r="AD15" s="22">
        <f aca="true" t="shared" si="18" ref="AD15:AD16">AA15-K15</f>
        <v>1256.3079699999944</v>
      </c>
      <c r="AE15" s="22">
        <f aca="true" t="shared" si="19" ref="AE15:AE16">AA15-S15</f>
        <v>9633.700399999994</v>
      </c>
      <c r="AF15" s="26">
        <f aca="true" t="shared" si="20" ref="AF15:AF16">AA15/K15</f>
        <v>1.0179817587334856</v>
      </c>
      <c r="AG15" s="27">
        <f aca="true" t="shared" si="21" ref="AG15:AG16">AA15/S15</f>
        <v>1.1566753492847675</v>
      </c>
      <c r="AH15" s="53">
        <f>AH16+AH18+AH19</f>
        <v>83696</v>
      </c>
      <c r="AI15" s="22">
        <f>AI16+AI18+AI19</f>
        <v>81656.949</v>
      </c>
      <c r="AJ15" s="22">
        <f aca="true" t="shared" si="22" ref="AJ15:AJ19">AI15/AH15*100</f>
        <v>97.56374139743833</v>
      </c>
      <c r="AK15" s="24">
        <f aca="true" t="shared" si="23" ref="AK15:AK39">AI15/AI$38*100</f>
        <v>18.903760438745127</v>
      </c>
      <c r="AL15" s="22">
        <f aca="true" t="shared" si="24" ref="AL15:AL16">AI15-S15</f>
        <v>20168.652059999986</v>
      </c>
      <c r="AM15" s="22">
        <f aca="true" t="shared" si="25" ref="AM15:AM16">AI15-AA15</f>
        <v>10534.951659999992</v>
      </c>
      <c r="AN15" s="26">
        <f aca="true" t="shared" si="26" ref="AN15:AN16">AI15/S15</f>
        <v>1.3280079797897226</v>
      </c>
      <c r="AO15" s="27">
        <f aca="true" t="shared" si="27" ref="AO15:AO16">AI15/AA15</f>
        <v>1.1481250816064328</v>
      </c>
    </row>
    <row r="16" spans="1:41" ht="22.5" customHeight="1">
      <c r="A16" s="28" t="s">
        <v>29</v>
      </c>
      <c r="B16" s="29">
        <v>62980</v>
      </c>
      <c r="C16" s="29">
        <v>64012</v>
      </c>
      <c r="D16" s="29">
        <f t="shared" si="0"/>
        <v>101.63861543347095</v>
      </c>
      <c r="E16" s="30">
        <f t="shared" si="1"/>
        <v>19.123129869509107</v>
      </c>
      <c r="F16" s="29">
        <v>53155</v>
      </c>
      <c r="G16" s="29">
        <v>52188</v>
      </c>
      <c r="H16" s="29">
        <f t="shared" si="2"/>
        <v>98.180792023328</v>
      </c>
      <c r="I16" s="30">
        <f t="shared" si="3"/>
        <v>15.442703863930923</v>
      </c>
      <c r="J16" s="29">
        <v>63779</v>
      </c>
      <c r="K16" s="29">
        <v>56128.11841</v>
      </c>
      <c r="L16" s="29">
        <f t="shared" si="4"/>
        <v>88.00407408394612</v>
      </c>
      <c r="M16" s="31">
        <f t="shared" si="5"/>
        <v>15.422781996105336</v>
      </c>
      <c r="N16" s="32">
        <f t="shared" si="6"/>
        <v>-7883.881589999997</v>
      </c>
      <c r="O16" s="32">
        <f t="shared" si="7"/>
        <v>3940.1184100000028</v>
      </c>
      <c r="P16" s="33">
        <f t="shared" si="8"/>
        <v>0.8768374431356621</v>
      </c>
      <c r="Q16" s="33">
        <f t="shared" si="9"/>
        <v>1.0754985515827393</v>
      </c>
      <c r="R16" s="29">
        <v>58419</v>
      </c>
      <c r="S16" s="34">
        <v>50694</v>
      </c>
      <c r="T16" s="29">
        <f t="shared" si="10"/>
        <v>86.7765624197607</v>
      </c>
      <c r="U16" s="31">
        <f t="shared" si="11"/>
        <v>14.624056171199266</v>
      </c>
      <c r="V16" s="29">
        <f t="shared" si="12"/>
        <v>-1494</v>
      </c>
      <c r="W16" s="29">
        <f t="shared" si="13"/>
        <v>-5434.118410000003</v>
      </c>
      <c r="X16" s="33">
        <f t="shared" si="14"/>
        <v>0.971372729363072</v>
      </c>
      <c r="Y16" s="35">
        <f t="shared" si="15"/>
        <v>0.9031836704322546</v>
      </c>
      <c r="Z16" s="57">
        <v>59559</v>
      </c>
      <c r="AA16" s="34">
        <v>60919</v>
      </c>
      <c r="AB16" s="29">
        <f t="shared" si="16"/>
        <v>102.2834500243456</v>
      </c>
      <c r="AC16" s="31">
        <f t="shared" si="17"/>
        <v>12.936364974593989</v>
      </c>
      <c r="AD16" s="29">
        <f t="shared" si="18"/>
        <v>4790.881589999997</v>
      </c>
      <c r="AE16" s="29">
        <f t="shared" si="19"/>
        <v>10225</v>
      </c>
      <c r="AF16" s="33">
        <f t="shared" si="20"/>
        <v>1.0853561766493571</v>
      </c>
      <c r="AG16" s="35">
        <f t="shared" si="21"/>
        <v>1.201700398469247</v>
      </c>
      <c r="AH16" s="54">
        <v>72876</v>
      </c>
      <c r="AI16" s="34">
        <v>71024.34</v>
      </c>
      <c r="AJ16" s="29">
        <f t="shared" si="22"/>
        <v>97.45916351062077</v>
      </c>
      <c r="AK16" s="31">
        <f t="shared" si="23"/>
        <v>16.44228844112193</v>
      </c>
      <c r="AL16" s="29">
        <f t="shared" si="24"/>
        <v>20330.339999999997</v>
      </c>
      <c r="AM16" s="29">
        <f t="shared" si="25"/>
        <v>10105.339999999997</v>
      </c>
      <c r="AN16" s="33">
        <f t="shared" si="26"/>
        <v>1.401040359805894</v>
      </c>
      <c r="AO16" s="35">
        <f t="shared" si="27"/>
        <v>1.1658815804592984</v>
      </c>
    </row>
    <row r="17" spans="1:41" ht="16.5" customHeight="1" hidden="1">
      <c r="A17" s="36" t="s">
        <v>30</v>
      </c>
      <c r="B17" s="29"/>
      <c r="C17" s="29"/>
      <c r="D17" s="29"/>
      <c r="E17" s="30"/>
      <c r="F17" s="29"/>
      <c r="G17" s="29"/>
      <c r="H17" s="29"/>
      <c r="I17" s="30"/>
      <c r="J17" s="29"/>
      <c r="K17" s="29"/>
      <c r="L17" s="29"/>
      <c r="M17" s="31"/>
      <c r="N17" s="32"/>
      <c r="O17" s="32"/>
      <c r="P17" s="33"/>
      <c r="Q17" s="33"/>
      <c r="R17" s="29">
        <f>R16</f>
        <v>58419</v>
      </c>
      <c r="S17" s="34">
        <f>S16</f>
        <v>50694</v>
      </c>
      <c r="T17" s="29"/>
      <c r="U17" s="31"/>
      <c r="V17" s="29"/>
      <c r="W17" s="29"/>
      <c r="X17" s="33"/>
      <c r="Y17" s="35"/>
      <c r="Z17" s="57">
        <f>Z16</f>
        <v>59559</v>
      </c>
      <c r="AA17" s="34">
        <f>AA16</f>
        <v>60919</v>
      </c>
      <c r="AB17" s="29">
        <f t="shared" si="16"/>
        <v>102.2834500243456</v>
      </c>
      <c r="AC17" s="31">
        <f t="shared" si="17"/>
        <v>12.936364974593989</v>
      </c>
      <c r="AD17" s="29"/>
      <c r="AE17" s="29" t="str">
        <f>AA16-S17&amp;" *"</f>
        <v>10225 *</v>
      </c>
      <c r="AF17" s="33"/>
      <c r="AG17" s="35">
        <f>AA16/S17</f>
        <v>1.201700398469247</v>
      </c>
      <c r="AH17" s="54">
        <f>AH16</f>
        <v>72876</v>
      </c>
      <c r="AI17" s="34">
        <f>AI16</f>
        <v>71024.34</v>
      </c>
      <c r="AJ17" s="29">
        <f t="shared" si="22"/>
        <v>97.45916351062077</v>
      </c>
      <c r="AK17" s="31">
        <f t="shared" si="23"/>
        <v>16.44228844112193</v>
      </c>
      <c r="AL17" s="37">
        <f>AI16-S17</f>
        <v>20330.339999999997</v>
      </c>
      <c r="AM17" s="29"/>
      <c r="AN17" s="33">
        <f>AI16/S17</f>
        <v>1.401040359805894</v>
      </c>
      <c r="AO17" s="35"/>
    </row>
    <row r="18" spans="1:41" ht="21" customHeight="1">
      <c r="A18" s="28" t="s">
        <v>31</v>
      </c>
      <c r="B18" s="29">
        <v>9853</v>
      </c>
      <c r="C18" s="29">
        <v>9741</v>
      </c>
      <c r="D18" s="29">
        <f aca="true" t="shared" si="28" ref="D18:D19">C18/B18*100</f>
        <v>98.86329036841572</v>
      </c>
      <c r="E18" s="30">
        <f aca="true" t="shared" si="29" ref="E18:E39">C18/C$38*100</f>
        <v>2.9100544907031214</v>
      </c>
      <c r="F18" s="29">
        <v>10422</v>
      </c>
      <c r="G18" s="29">
        <v>10412</v>
      </c>
      <c r="H18" s="29">
        <f aca="true" t="shared" si="30" ref="H18:H19">G18/F18*100</f>
        <v>99.90404912684706</v>
      </c>
      <c r="I18" s="30">
        <f aca="true" t="shared" si="31" ref="I18:I33">G18/G$38*100</f>
        <v>3.080965598054127</v>
      </c>
      <c r="J18" s="29">
        <v>10766</v>
      </c>
      <c r="K18" s="29">
        <v>10779.78116</v>
      </c>
      <c r="L18" s="29">
        <f aca="true" t="shared" si="32" ref="L18:L19">K18/J18*100</f>
        <v>100.12800631618057</v>
      </c>
      <c r="M18" s="31">
        <f aca="true" t="shared" si="33" ref="M18:M39">K18/K$38*100</f>
        <v>2.9620486042657546</v>
      </c>
      <c r="N18" s="32">
        <f aca="true" t="shared" si="34" ref="N18:N39">K18-C18</f>
        <v>1038.7811600000005</v>
      </c>
      <c r="O18" s="32">
        <f aca="true" t="shared" si="35" ref="O18:O39">K18-G18</f>
        <v>367.78116000000045</v>
      </c>
      <c r="P18" s="33">
        <f aca="true" t="shared" si="36" ref="P18:P19">K18/C18</f>
        <v>1.1066400944461554</v>
      </c>
      <c r="Q18" s="33">
        <f aca="true" t="shared" si="37" ref="Q18:Q19">K18/G18</f>
        <v>1.0353228159815597</v>
      </c>
      <c r="R18" s="29">
        <v>10204</v>
      </c>
      <c r="S18" s="34">
        <v>9345.26424</v>
      </c>
      <c r="T18" s="29">
        <f aca="true" t="shared" si="38" ref="T18:T19">S18/R18*100</f>
        <v>91.58432222657783</v>
      </c>
      <c r="U18" s="31">
        <f aca="true" t="shared" si="39" ref="U18:U39">S18/S$38*100</f>
        <v>2.6958943697569695</v>
      </c>
      <c r="V18" s="29">
        <f aca="true" t="shared" si="40" ref="V18:V39">S18-G18</f>
        <v>-1066.7357599999996</v>
      </c>
      <c r="W18" s="29">
        <f aca="true" t="shared" si="41" ref="W18:W39">S18-K18</f>
        <v>-1434.51692</v>
      </c>
      <c r="X18" s="33">
        <f aca="true" t="shared" si="42" ref="X18:X33">S18/G18</f>
        <v>0.897547468305801</v>
      </c>
      <c r="Y18" s="35">
        <f aca="true" t="shared" si="43" ref="Y18:Y39">S18/K18</f>
        <v>0.8669252280071333</v>
      </c>
      <c r="Z18" s="57">
        <v>8362</v>
      </c>
      <c r="AA18" s="34">
        <v>8310.02026</v>
      </c>
      <c r="AB18" s="29">
        <f t="shared" si="16"/>
        <v>99.37838148768236</v>
      </c>
      <c r="AC18" s="31">
        <f t="shared" si="17"/>
        <v>1.7646621748490687</v>
      </c>
      <c r="AD18" s="29">
        <f aca="true" t="shared" si="44" ref="AD18:AD39">AA18-K18</f>
        <v>-2469.760900000001</v>
      </c>
      <c r="AE18" s="29">
        <f aca="true" t="shared" si="45" ref="AE18:AE39">AA18-S18</f>
        <v>-1035.243980000001</v>
      </c>
      <c r="AF18" s="33">
        <f aca="true" t="shared" si="46" ref="AF18:AF39">AA18/K18</f>
        <v>0.7708895140502091</v>
      </c>
      <c r="AG18" s="35">
        <f aca="true" t="shared" si="47" ref="AG18:AG33">AA18/S18</f>
        <v>0.8892226101463343</v>
      </c>
      <c r="AH18" s="54">
        <v>8685</v>
      </c>
      <c r="AI18" s="34">
        <v>8577.936</v>
      </c>
      <c r="AJ18" s="29">
        <f t="shared" si="22"/>
        <v>98.76725388601037</v>
      </c>
      <c r="AK18" s="31">
        <f t="shared" si="23"/>
        <v>1.9858107508142098</v>
      </c>
      <c r="AL18" s="29">
        <f aca="true" t="shared" si="48" ref="AL18:AL39">AI18-S18</f>
        <v>-767.3282400000007</v>
      </c>
      <c r="AM18" s="29">
        <f aca="true" t="shared" si="49" ref="AM18:AM39">AI18-AA18</f>
        <v>267.91574000000037</v>
      </c>
      <c r="AN18" s="33">
        <f aca="true" t="shared" si="50" ref="AN18:AN33">AI18/S18</f>
        <v>0.9178912205911044</v>
      </c>
      <c r="AO18" s="35">
        <f aca="true" t="shared" si="51" ref="AO18:AO33">AI18/AA18</f>
        <v>1.0322400826493292</v>
      </c>
    </row>
    <row r="19" spans="1:41" ht="18.75" customHeight="1">
      <c r="A19" s="28" t="s">
        <v>32</v>
      </c>
      <c r="B19" s="29">
        <v>2051</v>
      </c>
      <c r="C19" s="29">
        <v>2082</v>
      </c>
      <c r="D19" s="29">
        <f t="shared" si="28"/>
        <v>101.51145782545099</v>
      </c>
      <c r="E19" s="30">
        <f t="shared" si="29"/>
        <v>0.6219826968118158</v>
      </c>
      <c r="F19" s="29">
        <v>2085</v>
      </c>
      <c r="G19" s="29">
        <v>2064</v>
      </c>
      <c r="H19" s="29">
        <f t="shared" si="30"/>
        <v>98.99280575539568</v>
      </c>
      <c r="I19" s="30">
        <f t="shared" si="31"/>
        <v>0.6107484627721589</v>
      </c>
      <c r="J19" s="29">
        <v>2931</v>
      </c>
      <c r="K19" s="29">
        <v>2957.7898</v>
      </c>
      <c r="L19" s="29">
        <f t="shared" si="32"/>
        <v>100.9140156943023</v>
      </c>
      <c r="M19" s="31">
        <f t="shared" si="33"/>
        <v>0.8127360860822416</v>
      </c>
      <c r="N19" s="32">
        <f t="shared" si="34"/>
        <v>875.7898</v>
      </c>
      <c r="O19" s="32">
        <f t="shared" si="35"/>
        <v>893.7898</v>
      </c>
      <c r="P19" s="33">
        <f t="shared" si="36"/>
        <v>1.4206483189241115</v>
      </c>
      <c r="Q19" s="33">
        <f t="shared" si="37"/>
        <v>1.4330376937984497</v>
      </c>
      <c r="R19" s="29">
        <v>1520</v>
      </c>
      <c r="S19" s="34">
        <v>1449.0327</v>
      </c>
      <c r="T19" s="29">
        <f t="shared" si="38"/>
        <v>95.33109868421053</v>
      </c>
      <c r="U19" s="31">
        <f t="shared" si="39"/>
        <v>0.4180126957569837</v>
      </c>
      <c r="V19" s="29">
        <f t="shared" si="40"/>
        <v>-614.9673</v>
      </c>
      <c r="W19" s="29">
        <f t="shared" si="41"/>
        <v>-1508.7571</v>
      </c>
      <c r="X19" s="33">
        <f t="shared" si="42"/>
        <v>0.702050726744186</v>
      </c>
      <c r="Y19" s="35">
        <f t="shared" si="43"/>
        <v>0.4899038802554529</v>
      </c>
      <c r="Z19" s="57">
        <v>1890</v>
      </c>
      <c r="AA19" s="34">
        <v>1892.97708</v>
      </c>
      <c r="AB19" s="29">
        <f t="shared" si="16"/>
        <v>100.15751746031745</v>
      </c>
      <c r="AC19" s="31">
        <f t="shared" si="17"/>
        <v>0.401980373864003</v>
      </c>
      <c r="AD19" s="29">
        <f t="shared" si="44"/>
        <v>-1064.8127200000001</v>
      </c>
      <c r="AE19" s="29">
        <f t="shared" si="45"/>
        <v>443.9443799999999</v>
      </c>
      <c r="AF19" s="33">
        <f t="shared" si="46"/>
        <v>0.6399971627463181</v>
      </c>
      <c r="AG19" s="35">
        <f t="shared" si="47"/>
        <v>1.3063729203626666</v>
      </c>
      <c r="AH19" s="54">
        <v>2135</v>
      </c>
      <c r="AI19" s="34">
        <v>2054.673</v>
      </c>
      <c r="AJ19" s="29">
        <f t="shared" si="22"/>
        <v>96.23761124121779</v>
      </c>
      <c r="AK19" s="31">
        <f t="shared" si="23"/>
        <v>0.4756612468089858</v>
      </c>
      <c r="AL19" s="29">
        <f t="shared" si="48"/>
        <v>605.6402999999998</v>
      </c>
      <c r="AM19" s="29">
        <f t="shared" si="49"/>
        <v>161.6959199999999</v>
      </c>
      <c r="AN19" s="33">
        <f t="shared" si="50"/>
        <v>1.4179617892681096</v>
      </c>
      <c r="AO19" s="35">
        <f t="shared" si="51"/>
        <v>1.0854188472266129</v>
      </c>
    </row>
    <row r="20" spans="1:41" ht="19.5" customHeight="1" hidden="1">
      <c r="A20" s="28" t="s">
        <v>33</v>
      </c>
      <c r="B20" s="29">
        <v>0</v>
      </c>
      <c r="C20" s="29">
        <v>0</v>
      </c>
      <c r="D20" s="29"/>
      <c r="E20" s="30">
        <f t="shared" si="29"/>
        <v>0</v>
      </c>
      <c r="F20" s="29">
        <v>0</v>
      </c>
      <c r="G20" s="29">
        <v>0</v>
      </c>
      <c r="H20" s="29"/>
      <c r="I20" s="30">
        <f t="shared" si="31"/>
        <v>0</v>
      </c>
      <c r="J20" s="29">
        <v>0</v>
      </c>
      <c r="K20" s="29">
        <v>0</v>
      </c>
      <c r="L20" s="29"/>
      <c r="M20" s="31">
        <f t="shared" si="33"/>
        <v>0</v>
      </c>
      <c r="N20" s="32">
        <f t="shared" si="34"/>
        <v>0</v>
      </c>
      <c r="O20" s="32">
        <f t="shared" si="35"/>
        <v>0</v>
      </c>
      <c r="P20" s="33"/>
      <c r="Q20" s="33"/>
      <c r="R20" s="29">
        <v>0</v>
      </c>
      <c r="S20" s="34">
        <v>0</v>
      </c>
      <c r="T20" s="29"/>
      <c r="U20" s="31">
        <f t="shared" si="39"/>
        <v>0</v>
      </c>
      <c r="V20" s="29">
        <f t="shared" si="40"/>
        <v>0</v>
      </c>
      <c r="W20" s="29">
        <f t="shared" si="41"/>
        <v>0</v>
      </c>
      <c r="X20" s="33" t="e">
        <f t="shared" si="42"/>
        <v>#DIV/0!</v>
      </c>
      <c r="Y20" s="35" t="e">
        <f t="shared" si="43"/>
        <v>#DIV/0!</v>
      </c>
      <c r="Z20" s="57">
        <v>0</v>
      </c>
      <c r="AA20" s="34">
        <v>0</v>
      </c>
      <c r="AB20" s="29"/>
      <c r="AC20" s="31">
        <f t="shared" si="17"/>
        <v>0</v>
      </c>
      <c r="AD20" s="29">
        <f t="shared" si="44"/>
        <v>0</v>
      </c>
      <c r="AE20" s="29">
        <f t="shared" si="45"/>
        <v>0</v>
      </c>
      <c r="AF20" s="33" t="e">
        <f t="shared" si="46"/>
        <v>#DIV/0!</v>
      </c>
      <c r="AG20" s="35" t="e">
        <f t="shared" si="47"/>
        <v>#DIV/0!</v>
      </c>
      <c r="AH20" s="54">
        <v>0</v>
      </c>
      <c r="AI20" s="34">
        <v>0</v>
      </c>
      <c r="AJ20" s="29"/>
      <c r="AK20" s="31">
        <f t="shared" si="23"/>
        <v>0</v>
      </c>
      <c r="AL20" s="29">
        <f t="shared" si="48"/>
        <v>0</v>
      </c>
      <c r="AM20" s="29">
        <f t="shared" si="49"/>
        <v>0</v>
      </c>
      <c r="AN20" s="33" t="e">
        <f t="shared" si="50"/>
        <v>#DIV/0!</v>
      </c>
      <c r="AO20" s="35" t="e">
        <f t="shared" si="51"/>
        <v>#DIV/0!</v>
      </c>
    </row>
    <row r="21" spans="1:41" ht="21.75" customHeight="1">
      <c r="A21" s="38" t="s">
        <v>34</v>
      </c>
      <c r="B21" s="39">
        <f>B22+B23+B24+B25+B26+B27</f>
        <v>33854</v>
      </c>
      <c r="C21" s="39">
        <f>C22+C23+C24+C25+C26+C27</f>
        <v>34370</v>
      </c>
      <c r="D21" s="39">
        <f aca="true" t="shared" si="52" ref="D21:D33">C21/B21*100</f>
        <v>101.52419211909967</v>
      </c>
      <c r="E21" s="40">
        <f t="shared" si="29"/>
        <v>10.267793126523589</v>
      </c>
      <c r="F21" s="39">
        <f>F22+F23+F24+F25+F26+F27</f>
        <v>52414</v>
      </c>
      <c r="G21" s="39">
        <f>G22+G23+G24+G25+G26+G27</f>
        <v>53600</v>
      </c>
      <c r="H21" s="39">
        <f aca="true" t="shared" si="53" ref="H21:H33">G21/F21*100</f>
        <v>102.26275422597016</v>
      </c>
      <c r="I21" s="40">
        <f t="shared" si="31"/>
        <v>15.860522095245985</v>
      </c>
      <c r="J21" s="39">
        <f>J22+J23+J24+J25+J26+J27</f>
        <v>62652.8616</v>
      </c>
      <c r="K21" s="39">
        <f>K22+K23+K24+K25+K26+K27</f>
        <v>63811.04952</v>
      </c>
      <c r="L21" s="39">
        <f aca="true" t="shared" si="54" ref="L21:L39">K21/J21*100</f>
        <v>101.84857944301781</v>
      </c>
      <c r="M21" s="41">
        <f t="shared" si="33"/>
        <v>17.533883792446947</v>
      </c>
      <c r="N21" s="42">
        <f t="shared" si="34"/>
        <v>29441.04952</v>
      </c>
      <c r="O21" s="42">
        <f t="shared" si="35"/>
        <v>10211.04952</v>
      </c>
      <c r="P21" s="43">
        <f aca="true" t="shared" si="55" ref="P21:P33">K21/C21</f>
        <v>1.8565914902531278</v>
      </c>
      <c r="Q21" s="43">
        <f aca="true" t="shared" si="56" ref="Q21:Q33">K21/G21</f>
        <v>1.1905046552238807</v>
      </c>
      <c r="R21" s="39">
        <f>R22+R23+R24+R25+R26+R27</f>
        <v>50440.692879999995</v>
      </c>
      <c r="S21" s="39">
        <f>S22+S23+S24+S25+S26+S27</f>
        <v>41815.414269999994</v>
      </c>
      <c r="T21" s="39">
        <f aca="true" t="shared" si="57" ref="T21:T33">S21/R21*100</f>
        <v>82.90015834929189</v>
      </c>
      <c r="U21" s="41">
        <f t="shared" si="39"/>
        <v>12.06278784681515</v>
      </c>
      <c r="V21" s="39">
        <f t="shared" si="40"/>
        <v>-11784.585730000006</v>
      </c>
      <c r="W21" s="39">
        <f t="shared" si="41"/>
        <v>-21995.635250000007</v>
      </c>
      <c r="X21" s="43">
        <f t="shared" si="42"/>
        <v>0.7801383259328357</v>
      </c>
      <c r="Y21" s="44">
        <f t="shared" si="43"/>
        <v>0.6553005252937265</v>
      </c>
      <c r="Z21" s="58">
        <f>Z22+Z23+Z24+Z25+Z26+Z27</f>
        <v>42843</v>
      </c>
      <c r="AA21" s="39">
        <f>AA22+AA23+AA24+AA25+AA26+AA27</f>
        <v>41051.14416</v>
      </c>
      <c r="AB21" s="39">
        <f aca="true" t="shared" si="58" ref="AB21:AB26">AA21/Z21*100</f>
        <v>95.81762285554234</v>
      </c>
      <c r="AC21" s="41">
        <f t="shared" si="17"/>
        <v>8.71735556195001</v>
      </c>
      <c r="AD21" s="39">
        <f t="shared" si="44"/>
        <v>-22759.905359999997</v>
      </c>
      <c r="AE21" s="39">
        <f t="shared" si="45"/>
        <v>-764.2701099999904</v>
      </c>
      <c r="AF21" s="43">
        <f t="shared" si="46"/>
        <v>0.6433234442748592</v>
      </c>
      <c r="AG21" s="44">
        <f t="shared" si="47"/>
        <v>0.9817227660339525</v>
      </c>
      <c r="AH21" s="55">
        <f>AH22+AH23+AH24+AH25+AH26+AH27</f>
        <v>43905</v>
      </c>
      <c r="AI21" s="39">
        <f>AI22+AI23+AI24+AI25+AI26+AI27</f>
        <v>44561.144</v>
      </c>
      <c r="AJ21" s="39">
        <f aca="true" t="shared" si="59" ref="AJ21:AJ26">AI21/AH21*100</f>
        <v>101.49446304521126</v>
      </c>
      <c r="AK21" s="41">
        <f t="shared" si="23"/>
        <v>10.316001287929884</v>
      </c>
      <c r="AL21" s="39">
        <f t="shared" si="48"/>
        <v>2745.7297300000064</v>
      </c>
      <c r="AM21" s="39">
        <f t="shared" si="49"/>
        <v>3509.9998399999968</v>
      </c>
      <c r="AN21" s="43">
        <f t="shared" si="50"/>
        <v>1.065663100029835</v>
      </c>
      <c r="AO21" s="44">
        <f t="shared" si="51"/>
        <v>1.0855030940506676</v>
      </c>
    </row>
    <row r="22" spans="1:41" ht="30" customHeight="1">
      <c r="A22" s="28" t="s">
        <v>35</v>
      </c>
      <c r="B22" s="29">
        <v>6403</v>
      </c>
      <c r="C22" s="29">
        <v>6653</v>
      </c>
      <c r="D22" s="29">
        <f t="shared" si="52"/>
        <v>103.90441980321725</v>
      </c>
      <c r="E22" s="30">
        <f t="shared" si="29"/>
        <v>1.98753644663257</v>
      </c>
      <c r="F22" s="29">
        <v>7900</v>
      </c>
      <c r="G22" s="29">
        <v>8184</v>
      </c>
      <c r="H22" s="29">
        <f t="shared" si="53"/>
        <v>103.59493670886076</v>
      </c>
      <c r="I22" s="30">
        <f t="shared" si="31"/>
        <v>2.4216886721547226</v>
      </c>
      <c r="J22" s="29">
        <v>12951</v>
      </c>
      <c r="K22" s="29">
        <v>13213.7789</v>
      </c>
      <c r="L22" s="29">
        <f t="shared" si="54"/>
        <v>102.02902401358969</v>
      </c>
      <c r="M22" s="31">
        <f t="shared" si="33"/>
        <v>3.6308580635250367</v>
      </c>
      <c r="N22" s="32">
        <f t="shared" si="34"/>
        <v>6560.778899999999</v>
      </c>
      <c r="O22" s="32">
        <f t="shared" si="35"/>
        <v>5029.778899999999</v>
      </c>
      <c r="P22" s="33">
        <f t="shared" si="55"/>
        <v>1.9861384187584548</v>
      </c>
      <c r="Q22" s="33">
        <f t="shared" si="56"/>
        <v>1.6145868646138806</v>
      </c>
      <c r="R22" s="29">
        <v>16705.3</v>
      </c>
      <c r="S22" s="34">
        <v>16885.32749</v>
      </c>
      <c r="T22" s="29">
        <f t="shared" si="57"/>
        <v>101.077666908107</v>
      </c>
      <c r="U22" s="31">
        <f t="shared" si="39"/>
        <v>4.871029661949247</v>
      </c>
      <c r="V22" s="29">
        <f t="shared" si="40"/>
        <v>8701.32749</v>
      </c>
      <c r="W22" s="29">
        <f t="shared" si="41"/>
        <v>3671.5485900000003</v>
      </c>
      <c r="X22" s="33">
        <f t="shared" si="42"/>
        <v>2.0632120588954055</v>
      </c>
      <c r="Y22" s="35">
        <f t="shared" si="43"/>
        <v>1.277857577138664</v>
      </c>
      <c r="Z22" s="57">
        <v>14232.1</v>
      </c>
      <c r="AA22" s="34">
        <v>14478.02411</v>
      </c>
      <c r="AB22" s="29">
        <f t="shared" si="58"/>
        <v>101.72795378053836</v>
      </c>
      <c r="AC22" s="31">
        <f t="shared" si="17"/>
        <v>3.0744595938530064</v>
      </c>
      <c r="AD22" s="29">
        <f t="shared" si="44"/>
        <v>1264.245210000001</v>
      </c>
      <c r="AE22" s="29">
        <f t="shared" si="45"/>
        <v>-2407.3033799999994</v>
      </c>
      <c r="AF22" s="33">
        <f t="shared" si="46"/>
        <v>1.0956762800079847</v>
      </c>
      <c r="AG22" s="35">
        <f t="shared" si="47"/>
        <v>0.8574322362758036</v>
      </c>
      <c r="AH22" s="54">
        <v>13676</v>
      </c>
      <c r="AI22" s="34">
        <v>14101.051</v>
      </c>
      <c r="AJ22" s="29">
        <f t="shared" si="59"/>
        <v>103.10800672711318</v>
      </c>
      <c r="AK22" s="31">
        <f t="shared" si="23"/>
        <v>3.2644238280140425</v>
      </c>
      <c r="AL22" s="29">
        <f t="shared" si="48"/>
        <v>-2784.27649</v>
      </c>
      <c r="AM22" s="29">
        <f t="shared" si="49"/>
        <v>-376.9731100000008</v>
      </c>
      <c r="AN22" s="33">
        <f t="shared" si="50"/>
        <v>0.835106752199569</v>
      </c>
      <c r="AO22" s="35">
        <f t="shared" si="51"/>
        <v>0.9739623924414088</v>
      </c>
    </row>
    <row r="23" spans="1:41" ht="30" customHeight="1">
      <c r="A23" s="28" t="s">
        <v>36</v>
      </c>
      <c r="B23" s="29">
        <v>400</v>
      </c>
      <c r="C23" s="29">
        <v>383</v>
      </c>
      <c r="D23" s="29">
        <f t="shared" si="52"/>
        <v>95.75</v>
      </c>
      <c r="E23" s="30">
        <f t="shared" si="29"/>
        <v>0.11441852683906123</v>
      </c>
      <c r="F23" s="29">
        <v>555</v>
      </c>
      <c r="G23" s="29">
        <v>532</v>
      </c>
      <c r="H23" s="29">
        <f t="shared" si="53"/>
        <v>95.85585585585585</v>
      </c>
      <c r="I23" s="30">
        <f t="shared" si="31"/>
        <v>0.15742159990057583</v>
      </c>
      <c r="J23" s="29">
        <v>496.3</v>
      </c>
      <c r="K23" s="29">
        <v>495.28763</v>
      </c>
      <c r="L23" s="29">
        <f t="shared" si="54"/>
        <v>99.79601652226475</v>
      </c>
      <c r="M23" s="31">
        <f t="shared" si="33"/>
        <v>0.13609423154111538</v>
      </c>
      <c r="N23" s="32">
        <f t="shared" si="34"/>
        <v>112.28762999999998</v>
      </c>
      <c r="O23" s="32">
        <f t="shared" si="35"/>
        <v>-36.71237000000002</v>
      </c>
      <c r="P23" s="33">
        <f t="shared" si="55"/>
        <v>1.293179190600522</v>
      </c>
      <c r="Q23" s="33">
        <f t="shared" si="56"/>
        <v>0.9309917857142856</v>
      </c>
      <c r="R23" s="29">
        <v>809</v>
      </c>
      <c r="S23" s="34">
        <v>541.30474</v>
      </c>
      <c r="T23" s="29">
        <f t="shared" si="57"/>
        <v>66.91035105067986</v>
      </c>
      <c r="U23" s="31">
        <f t="shared" si="39"/>
        <v>0.15615400093692378</v>
      </c>
      <c r="V23" s="29">
        <f t="shared" si="40"/>
        <v>9.304740000000038</v>
      </c>
      <c r="W23" s="29">
        <f t="shared" si="41"/>
        <v>46.01711000000006</v>
      </c>
      <c r="X23" s="33">
        <f t="shared" si="42"/>
        <v>1.017490112781955</v>
      </c>
      <c r="Y23" s="35">
        <f t="shared" si="43"/>
        <v>1.0929098713812013</v>
      </c>
      <c r="Z23" s="57">
        <v>429</v>
      </c>
      <c r="AA23" s="34">
        <v>409.13587</v>
      </c>
      <c r="AB23" s="29">
        <f t="shared" si="58"/>
        <v>95.36966666666667</v>
      </c>
      <c r="AC23" s="31">
        <f t="shared" si="17"/>
        <v>0.086881448128138</v>
      </c>
      <c r="AD23" s="29">
        <f t="shared" si="44"/>
        <v>-86.15175999999997</v>
      </c>
      <c r="AE23" s="29">
        <f t="shared" si="45"/>
        <v>-132.16887000000003</v>
      </c>
      <c r="AF23" s="33">
        <f t="shared" si="46"/>
        <v>0.8260571135200773</v>
      </c>
      <c r="AG23" s="35">
        <f t="shared" si="47"/>
        <v>0.7558327865372101</v>
      </c>
      <c r="AH23" s="54">
        <v>864</v>
      </c>
      <c r="AI23" s="34">
        <v>875.234</v>
      </c>
      <c r="AJ23" s="29">
        <f t="shared" si="59"/>
        <v>101.30023148148149</v>
      </c>
      <c r="AK23" s="31">
        <f t="shared" si="23"/>
        <v>0.20261856543090598</v>
      </c>
      <c r="AL23" s="29">
        <f t="shared" si="48"/>
        <v>333.92926</v>
      </c>
      <c r="AM23" s="29">
        <f t="shared" si="49"/>
        <v>466.09813</v>
      </c>
      <c r="AN23" s="33">
        <f t="shared" si="50"/>
        <v>1.6168969811718257</v>
      </c>
      <c r="AO23" s="35">
        <f t="shared" si="51"/>
        <v>2.139225778468165</v>
      </c>
    </row>
    <row r="24" spans="1:41" ht="26.25" customHeight="1">
      <c r="A24" s="28" t="s">
        <v>37</v>
      </c>
      <c r="B24" s="29">
        <v>15642</v>
      </c>
      <c r="C24" s="29">
        <v>15854</v>
      </c>
      <c r="D24" s="29">
        <f t="shared" si="52"/>
        <v>101.35532540595831</v>
      </c>
      <c r="E24" s="30">
        <f t="shared" si="29"/>
        <v>4.736269776779313</v>
      </c>
      <c r="F24" s="29">
        <v>15297</v>
      </c>
      <c r="G24" s="29">
        <v>15559</v>
      </c>
      <c r="H24" s="29">
        <f t="shared" si="53"/>
        <v>101.71275413479768</v>
      </c>
      <c r="I24" s="30">
        <f t="shared" si="31"/>
        <v>4.603989986565901</v>
      </c>
      <c r="J24" s="29">
        <v>20315.9116</v>
      </c>
      <c r="K24" s="29">
        <v>20471.54476</v>
      </c>
      <c r="L24" s="29">
        <f t="shared" si="54"/>
        <v>100.76606535342476</v>
      </c>
      <c r="M24" s="31">
        <f t="shared" si="33"/>
        <v>5.625133727995079</v>
      </c>
      <c r="N24" s="32">
        <f t="shared" si="34"/>
        <v>4617.544760000001</v>
      </c>
      <c r="O24" s="32">
        <f t="shared" si="35"/>
        <v>4912.544760000001</v>
      </c>
      <c r="P24" s="33">
        <f t="shared" si="55"/>
        <v>1.29125424246247</v>
      </c>
      <c r="Q24" s="33">
        <f t="shared" si="56"/>
        <v>1.3157365357670803</v>
      </c>
      <c r="R24" s="29">
        <v>20168.69288</v>
      </c>
      <c r="S24" s="34">
        <v>18551.85082</v>
      </c>
      <c r="T24" s="29">
        <f t="shared" si="57"/>
        <v>91.9834068096534</v>
      </c>
      <c r="U24" s="31">
        <f t="shared" si="39"/>
        <v>5.351783415618992</v>
      </c>
      <c r="V24" s="29">
        <f t="shared" si="40"/>
        <v>2992.8508199999997</v>
      </c>
      <c r="W24" s="29">
        <f t="shared" si="41"/>
        <v>-1919.693940000001</v>
      </c>
      <c r="X24" s="33">
        <f t="shared" si="42"/>
        <v>1.1923549598303234</v>
      </c>
      <c r="Y24" s="35">
        <f t="shared" si="43"/>
        <v>0.9062262295051152</v>
      </c>
      <c r="Z24" s="57">
        <v>19460.2</v>
      </c>
      <c r="AA24" s="34">
        <v>19050.9431</v>
      </c>
      <c r="AB24" s="29">
        <f t="shared" si="58"/>
        <v>97.89695429646149</v>
      </c>
      <c r="AC24" s="31">
        <f t="shared" si="17"/>
        <v>4.045535104841233</v>
      </c>
      <c r="AD24" s="29">
        <f t="shared" si="44"/>
        <v>-1420.6016600000003</v>
      </c>
      <c r="AE24" s="29">
        <f t="shared" si="45"/>
        <v>499.09228000000076</v>
      </c>
      <c r="AF24" s="33">
        <f t="shared" si="46"/>
        <v>0.9306060350279106</v>
      </c>
      <c r="AG24" s="35">
        <f t="shared" si="47"/>
        <v>1.026902560010991</v>
      </c>
      <c r="AH24" s="54">
        <v>14300</v>
      </c>
      <c r="AI24" s="34">
        <v>14116.391</v>
      </c>
      <c r="AJ24" s="29">
        <f t="shared" si="59"/>
        <v>98.71602097902098</v>
      </c>
      <c r="AK24" s="31">
        <f t="shared" si="23"/>
        <v>3.2679750712172426</v>
      </c>
      <c r="AL24" s="29">
        <f t="shared" si="48"/>
        <v>-4435.45982</v>
      </c>
      <c r="AM24" s="29">
        <f t="shared" si="49"/>
        <v>-4934.552100000001</v>
      </c>
      <c r="AN24" s="33">
        <f t="shared" si="50"/>
        <v>0.7609155084829429</v>
      </c>
      <c r="AO24" s="35">
        <f t="shared" si="51"/>
        <v>0.7409812168301526</v>
      </c>
    </row>
    <row r="25" spans="1:41" ht="35.25" customHeight="1">
      <c r="A25" s="28" t="s">
        <v>38</v>
      </c>
      <c r="B25" s="29">
        <v>8779</v>
      </c>
      <c r="C25" s="29">
        <v>8760</v>
      </c>
      <c r="D25" s="29">
        <f t="shared" si="52"/>
        <v>99.78357443900217</v>
      </c>
      <c r="E25" s="30">
        <f t="shared" si="29"/>
        <v>2.6169877156923667</v>
      </c>
      <c r="F25" s="29">
        <v>25391</v>
      </c>
      <c r="G25" s="29">
        <v>26126</v>
      </c>
      <c r="H25" s="29">
        <f t="shared" si="53"/>
        <v>102.89472647788587</v>
      </c>
      <c r="I25" s="30">
        <f t="shared" si="31"/>
        <v>7.730820900380535</v>
      </c>
      <c r="J25" s="29">
        <v>26190</v>
      </c>
      <c r="K25" s="29">
        <v>26551.98713</v>
      </c>
      <c r="L25" s="29">
        <f t="shared" si="54"/>
        <v>101.3821578083238</v>
      </c>
      <c r="M25" s="31">
        <f t="shared" si="33"/>
        <v>7.295906591381933</v>
      </c>
      <c r="N25" s="32">
        <f t="shared" si="34"/>
        <v>17791.98713</v>
      </c>
      <c r="O25" s="32">
        <f t="shared" si="35"/>
        <v>425.98713000000134</v>
      </c>
      <c r="P25" s="33">
        <f t="shared" si="55"/>
        <v>3.0310487591324202</v>
      </c>
      <c r="Q25" s="33">
        <f t="shared" si="56"/>
        <v>1.0163051033453265</v>
      </c>
      <c r="R25" s="29">
        <v>10271</v>
      </c>
      <c r="S25" s="34">
        <v>3319.38497</v>
      </c>
      <c r="T25" s="29">
        <f t="shared" si="57"/>
        <v>32.31803105831954</v>
      </c>
      <c r="U25" s="31">
        <f t="shared" si="39"/>
        <v>0.9575664231489839</v>
      </c>
      <c r="V25" s="29">
        <f t="shared" si="40"/>
        <v>-22806.61503</v>
      </c>
      <c r="W25" s="29">
        <f t="shared" si="41"/>
        <v>-23232.602160000002</v>
      </c>
      <c r="X25" s="33">
        <f t="shared" si="42"/>
        <v>0.12705293462451198</v>
      </c>
      <c r="Y25" s="35">
        <f t="shared" si="43"/>
        <v>0.12501455931520708</v>
      </c>
      <c r="Z25" s="57">
        <v>6318</v>
      </c>
      <c r="AA25" s="34">
        <v>4705.67871</v>
      </c>
      <c r="AB25" s="29">
        <f t="shared" si="58"/>
        <v>74.4805113960114</v>
      </c>
      <c r="AC25" s="31">
        <f t="shared" si="17"/>
        <v>0.9992675067833783</v>
      </c>
      <c r="AD25" s="29">
        <f t="shared" si="44"/>
        <v>-21846.30842</v>
      </c>
      <c r="AE25" s="29">
        <f t="shared" si="45"/>
        <v>1386.29374</v>
      </c>
      <c r="AF25" s="33">
        <f t="shared" si="46"/>
        <v>0.1772251051102404</v>
      </c>
      <c r="AG25" s="35">
        <f t="shared" si="47"/>
        <v>1.4176357224392686</v>
      </c>
      <c r="AH25" s="54">
        <v>11886</v>
      </c>
      <c r="AI25" s="34">
        <v>11783.604</v>
      </c>
      <c r="AJ25" s="29">
        <f t="shared" si="59"/>
        <v>99.13851590106006</v>
      </c>
      <c r="AK25" s="31">
        <f t="shared" si="23"/>
        <v>2.7279298314346625</v>
      </c>
      <c r="AL25" s="29">
        <f t="shared" si="48"/>
        <v>8464.21903</v>
      </c>
      <c r="AM25" s="29">
        <f t="shared" si="49"/>
        <v>7077.925289999999</v>
      </c>
      <c r="AN25" s="33">
        <f t="shared" si="50"/>
        <v>3.54993593888569</v>
      </c>
      <c r="AO25" s="35">
        <f t="shared" si="51"/>
        <v>2.5041242137842428</v>
      </c>
    </row>
    <row r="26" spans="1:41" ht="21.75" customHeight="1">
      <c r="A26" s="28" t="s">
        <v>39</v>
      </c>
      <c r="B26" s="29">
        <v>1470</v>
      </c>
      <c r="C26" s="29">
        <v>1575</v>
      </c>
      <c r="D26" s="29">
        <f t="shared" si="52"/>
        <v>107.14285714285714</v>
      </c>
      <c r="E26" s="30">
        <f t="shared" si="29"/>
        <v>0.4705200516227714</v>
      </c>
      <c r="F26" s="29">
        <v>2140</v>
      </c>
      <c r="G26" s="29">
        <v>2024</v>
      </c>
      <c r="H26" s="29">
        <f t="shared" si="53"/>
        <v>94.57943925233646</v>
      </c>
      <c r="I26" s="30">
        <f t="shared" si="31"/>
        <v>0.5989122522533186</v>
      </c>
      <c r="J26" s="29">
        <v>1896.25</v>
      </c>
      <c r="K26" s="29">
        <v>2267.62008</v>
      </c>
      <c r="L26" s="29">
        <f t="shared" si="54"/>
        <v>119.58444719841795</v>
      </c>
      <c r="M26" s="31">
        <f t="shared" si="33"/>
        <v>0.62309250932595</v>
      </c>
      <c r="N26" s="32">
        <f t="shared" si="34"/>
        <v>692.6200800000001</v>
      </c>
      <c r="O26" s="32">
        <f t="shared" si="35"/>
        <v>243.62008000000014</v>
      </c>
      <c r="P26" s="33">
        <f t="shared" si="55"/>
        <v>1.439758780952381</v>
      </c>
      <c r="Q26" s="33">
        <f t="shared" si="56"/>
        <v>1.1203656521739132</v>
      </c>
      <c r="R26" s="29">
        <v>2486.7</v>
      </c>
      <c r="S26" s="34">
        <v>2472.41437</v>
      </c>
      <c r="T26" s="29">
        <f t="shared" si="57"/>
        <v>99.42551855873246</v>
      </c>
      <c r="U26" s="31">
        <f t="shared" si="39"/>
        <v>0.7132348330248203</v>
      </c>
      <c r="V26" s="29">
        <f t="shared" si="40"/>
        <v>448.41436999999996</v>
      </c>
      <c r="W26" s="29">
        <f t="shared" si="41"/>
        <v>204.79428999999982</v>
      </c>
      <c r="X26" s="33">
        <f t="shared" si="42"/>
        <v>1.221548601778656</v>
      </c>
      <c r="Y26" s="35">
        <f t="shared" si="43"/>
        <v>1.0903124345238642</v>
      </c>
      <c r="Z26" s="57">
        <v>2403.7</v>
      </c>
      <c r="AA26" s="34">
        <v>2450.38949</v>
      </c>
      <c r="AB26" s="29">
        <f t="shared" si="58"/>
        <v>101.94240088197364</v>
      </c>
      <c r="AC26" s="31">
        <f t="shared" si="17"/>
        <v>0.5203488693601213</v>
      </c>
      <c r="AD26" s="29">
        <f t="shared" si="44"/>
        <v>182.76940999999988</v>
      </c>
      <c r="AE26" s="29">
        <f t="shared" si="45"/>
        <v>-22.02487999999994</v>
      </c>
      <c r="AF26" s="33">
        <f t="shared" si="46"/>
        <v>1.0805996611213637</v>
      </c>
      <c r="AG26" s="35">
        <f t="shared" si="47"/>
        <v>0.9910917521483262</v>
      </c>
      <c r="AH26" s="54">
        <v>3179</v>
      </c>
      <c r="AI26" s="34">
        <v>3152.108</v>
      </c>
      <c r="AJ26" s="29">
        <f t="shared" si="59"/>
        <v>99.15407360805285</v>
      </c>
      <c r="AK26" s="31">
        <f t="shared" si="23"/>
        <v>0.7297198246906339</v>
      </c>
      <c r="AL26" s="29">
        <f t="shared" si="48"/>
        <v>679.6936300000002</v>
      </c>
      <c r="AM26" s="29">
        <f t="shared" si="49"/>
        <v>701.7185100000002</v>
      </c>
      <c r="AN26" s="33">
        <f t="shared" si="50"/>
        <v>1.2749108880159115</v>
      </c>
      <c r="AO26" s="35">
        <f t="shared" si="51"/>
        <v>1.2863701925198838</v>
      </c>
    </row>
    <row r="27" spans="1:41" ht="21.75" customHeight="1">
      <c r="A27" s="87" t="s">
        <v>40</v>
      </c>
      <c r="B27" s="29">
        <v>1160</v>
      </c>
      <c r="C27" s="29">
        <v>1145</v>
      </c>
      <c r="D27" s="29">
        <f t="shared" si="52"/>
        <v>98.70689655172413</v>
      </c>
      <c r="E27" s="30">
        <f t="shared" si="29"/>
        <v>0.3420606089575068</v>
      </c>
      <c r="F27" s="88">
        <v>1131</v>
      </c>
      <c r="G27" s="88">
        <v>1175</v>
      </c>
      <c r="H27" s="29">
        <f t="shared" si="53"/>
        <v>103.89036251105217</v>
      </c>
      <c r="I27" s="30">
        <f t="shared" si="31"/>
        <v>0.34768868399093344</v>
      </c>
      <c r="J27" s="29">
        <v>803.4</v>
      </c>
      <c r="K27" s="29">
        <v>810.83102</v>
      </c>
      <c r="L27" s="29">
        <f t="shared" si="54"/>
        <v>100.92494647747074</v>
      </c>
      <c r="M27" s="82">
        <f t="shared" si="33"/>
        <v>0.2227986686778322</v>
      </c>
      <c r="N27" s="32">
        <f t="shared" si="34"/>
        <v>-334.16898000000003</v>
      </c>
      <c r="O27" s="32">
        <f t="shared" si="35"/>
        <v>-364.16898000000003</v>
      </c>
      <c r="P27" s="33">
        <f t="shared" si="55"/>
        <v>0.7081493624454148</v>
      </c>
      <c r="Q27" s="33">
        <f t="shared" si="56"/>
        <v>0.6900689531914893</v>
      </c>
      <c r="R27" s="29">
        <v>0</v>
      </c>
      <c r="S27" s="34">
        <v>45.13188</v>
      </c>
      <c r="T27" s="29" t="e">
        <f t="shared" si="57"/>
        <v>#DIV/0!</v>
      </c>
      <c r="U27" s="82">
        <f t="shared" si="39"/>
        <v>0.01301951213618623</v>
      </c>
      <c r="V27" s="29">
        <f t="shared" si="40"/>
        <v>-1129.86812</v>
      </c>
      <c r="W27" s="29">
        <f t="shared" si="41"/>
        <v>-765.6991399999999</v>
      </c>
      <c r="X27" s="33">
        <f t="shared" si="42"/>
        <v>0.03841011063829788</v>
      </c>
      <c r="Y27" s="35">
        <f t="shared" si="43"/>
        <v>0.055661264661532074</v>
      </c>
      <c r="Z27" s="57">
        <v>0</v>
      </c>
      <c r="AA27" s="34">
        <v>-43.02712</v>
      </c>
      <c r="AB27" s="29"/>
      <c r="AC27" s="82">
        <f t="shared" si="17"/>
        <v>-0.009136961015867832</v>
      </c>
      <c r="AD27" s="29">
        <f t="shared" si="44"/>
        <v>-853.8581399999999</v>
      </c>
      <c r="AE27" s="29">
        <f t="shared" si="45"/>
        <v>-88.15899999999999</v>
      </c>
      <c r="AF27" s="33">
        <f t="shared" si="46"/>
        <v>-0.05306545869446386</v>
      </c>
      <c r="AG27" s="35">
        <f t="shared" si="47"/>
        <v>-0.9533642294537695</v>
      </c>
      <c r="AH27" s="54">
        <v>0</v>
      </c>
      <c r="AI27" s="34">
        <v>532.756</v>
      </c>
      <c r="AJ27" s="29"/>
      <c r="AK27" s="82">
        <f t="shared" si="23"/>
        <v>0.12333416714239592</v>
      </c>
      <c r="AL27" s="29">
        <f t="shared" si="48"/>
        <v>487.62411999999995</v>
      </c>
      <c r="AM27" s="29">
        <f t="shared" si="49"/>
        <v>575.7831199999999</v>
      </c>
      <c r="AN27" s="33">
        <f t="shared" si="50"/>
        <v>11.804427380379456</v>
      </c>
      <c r="AO27" s="35">
        <f t="shared" si="51"/>
        <v>-12.381865205014885</v>
      </c>
    </row>
    <row r="28" spans="1:41" ht="13.5" customHeight="1" hidden="1">
      <c r="A28" s="87"/>
      <c r="B28" s="29"/>
      <c r="C28" s="29"/>
      <c r="D28" s="29" t="e">
        <f t="shared" si="52"/>
        <v>#DIV/0!</v>
      </c>
      <c r="E28" s="30">
        <f t="shared" si="29"/>
        <v>0</v>
      </c>
      <c r="F28" s="88"/>
      <c r="G28" s="88"/>
      <c r="H28" s="29" t="e">
        <f t="shared" si="53"/>
        <v>#DIV/0!</v>
      </c>
      <c r="I28" s="30">
        <f t="shared" si="31"/>
        <v>0</v>
      </c>
      <c r="J28" s="29"/>
      <c r="K28" s="29"/>
      <c r="L28" s="29" t="e">
        <f t="shared" si="54"/>
        <v>#DIV/0!</v>
      </c>
      <c r="M28" s="82">
        <f t="shared" si="33"/>
        <v>0</v>
      </c>
      <c r="N28" s="32">
        <f t="shared" si="34"/>
        <v>0</v>
      </c>
      <c r="O28" s="32">
        <f t="shared" si="35"/>
        <v>0</v>
      </c>
      <c r="P28" s="33" t="e">
        <f t="shared" si="55"/>
        <v>#DIV/0!</v>
      </c>
      <c r="Q28" s="33" t="e">
        <f t="shared" si="56"/>
        <v>#DIV/0!</v>
      </c>
      <c r="R28" s="29"/>
      <c r="S28" s="34"/>
      <c r="T28" s="29" t="e">
        <f t="shared" si="57"/>
        <v>#DIV/0!</v>
      </c>
      <c r="U28" s="82">
        <f t="shared" si="39"/>
        <v>0</v>
      </c>
      <c r="V28" s="29">
        <f t="shared" si="40"/>
        <v>0</v>
      </c>
      <c r="W28" s="29">
        <f t="shared" si="41"/>
        <v>0</v>
      </c>
      <c r="X28" s="33" t="e">
        <f t="shared" si="42"/>
        <v>#DIV/0!</v>
      </c>
      <c r="Y28" s="35" t="e">
        <f t="shared" si="43"/>
        <v>#DIV/0!</v>
      </c>
      <c r="Z28" s="57"/>
      <c r="AA28" s="34"/>
      <c r="AB28" s="29" t="e">
        <f aca="true" t="shared" si="60" ref="AB28:AB33">AA28/Z28*100</f>
        <v>#DIV/0!</v>
      </c>
      <c r="AC28" s="82">
        <f t="shared" si="17"/>
        <v>0</v>
      </c>
      <c r="AD28" s="29">
        <f t="shared" si="44"/>
        <v>0</v>
      </c>
      <c r="AE28" s="29">
        <f t="shared" si="45"/>
        <v>0</v>
      </c>
      <c r="AF28" s="33" t="e">
        <f t="shared" si="46"/>
        <v>#DIV/0!</v>
      </c>
      <c r="AG28" s="35" t="e">
        <f t="shared" si="47"/>
        <v>#DIV/0!</v>
      </c>
      <c r="AH28" s="54"/>
      <c r="AI28" s="34"/>
      <c r="AJ28" s="29" t="e">
        <f aca="true" t="shared" si="61" ref="AJ28:AJ33">AI28/AH28*100</f>
        <v>#DIV/0!</v>
      </c>
      <c r="AK28" s="82">
        <f t="shared" si="23"/>
        <v>0</v>
      </c>
      <c r="AL28" s="29">
        <f t="shared" si="48"/>
        <v>0</v>
      </c>
      <c r="AM28" s="29">
        <f t="shared" si="49"/>
        <v>0</v>
      </c>
      <c r="AN28" s="33" t="e">
        <f t="shared" si="50"/>
        <v>#DIV/0!</v>
      </c>
      <c r="AO28" s="35" t="e">
        <f t="shared" si="51"/>
        <v>#DIV/0!</v>
      </c>
    </row>
    <row r="29" spans="1:42" ht="26.25" customHeight="1">
      <c r="A29" s="38" t="s">
        <v>41</v>
      </c>
      <c r="B29" s="39">
        <f>B15+B21</f>
        <v>108738</v>
      </c>
      <c r="C29" s="39">
        <f>C15+C21</f>
        <v>110205</v>
      </c>
      <c r="D29" s="39">
        <f t="shared" si="52"/>
        <v>101.3491143850356</v>
      </c>
      <c r="E29" s="40">
        <f t="shared" si="29"/>
        <v>32.92296018354763</v>
      </c>
      <c r="F29" s="39">
        <f>F15+F21</f>
        <v>118076</v>
      </c>
      <c r="G29" s="39">
        <f>G15+G21</f>
        <v>118264</v>
      </c>
      <c r="H29" s="39">
        <f t="shared" si="53"/>
        <v>100.15921948575495</v>
      </c>
      <c r="I29" s="40">
        <f t="shared" si="31"/>
        <v>34.9949400200032</v>
      </c>
      <c r="J29" s="39">
        <f>J15+J21</f>
        <v>140128.8616</v>
      </c>
      <c r="K29" s="39">
        <f>K15+K21</f>
        <v>133676.73889</v>
      </c>
      <c r="L29" s="39">
        <f t="shared" si="54"/>
        <v>95.3955790146803</v>
      </c>
      <c r="M29" s="41">
        <f t="shared" si="33"/>
        <v>36.73145047890028</v>
      </c>
      <c r="N29" s="42">
        <f t="shared" si="34"/>
        <v>23471.738890000008</v>
      </c>
      <c r="O29" s="42">
        <f t="shared" si="35"/>
        <v>15412.738890000008</v>
      </c>
      <c r="P29" s="43">
        <f t="shared" si="55"/>
        <v>1.2129825224808313</v>
      </c>
      <c r="Q29" s="43">
        <f t="shared" si="56"/>
        <v>1.1303248570148143</v>
      </c>
      <c r="R29" s="39">
        <f>R15+R21</f>
        <v>120583.69287999999</v>
      </c>
      <c r="S29" s="39">
        <f>S15+S21</f>
        <v>103303.71121000001</v>
      </c>
      <c r="T29" s="39">
        <f t="shared" si="57"/>
        <v>85.66971929844915</v>
      </c>
      <c r="U29" s="41">
        <f t="shared" si="39"/>
        <v>29.80075108352837</v>
      </c>
      <c r="V29" s="39">
        <f t="shared" si="40"/>
        <v>-14960.288789999991</v>
      </c>
      <c r="W29" s="39">
        <f t="shared" si="41"/>
        <v>-30373.02768</v>
      </c>
      <c r="X29" s="43">
        <f t="shared" si="42"/>
        <v>0.8735009065311508</v>
      </c>
      <c r="Y29" s="44">
        <f t="shared" si="43"/>
        <v>0.7727874876945242</v>
      </c>
      <c r="Z29" s="58">
        <f>Z15+Z21</f>
        <v>112654</v>
      </c>
      <c r="AA29" s="39">
        <f>AA15+AA21</f>
        <v>112173.1415</v>
      </c>
      <c r="AB29" s="39">
        <f t="shared" si="60"/>
        <v>99.57315452624852</v>
      </c>
      <c r="AC29" s="41">
        <f t="shared" si="17"/>
        <v>23.820363085257068</v>
      </c>
      <c r="AD29" s="39">
        <f t="shared" si="44"/>
        <v>-21503.59739000001</v>
      </c>
      <c r="AE29" s="39">
        <f t="shared" si="45"/>
        <v>8869.43028999999</v>
      </c>
      <c r="AF29" s="43">
        <f t="shared" si="46"/>
        <v>0.8391373280904548</v>
      </c>
      <c r="AG29" s="44">
        <f t="shared" si="47"/>
        <v>1.0858578088445423</v>
      </c>
      <c r="AH29" s="55">
        <f>AH15+AH21</f>
        <v>127601</v>
      </c>
      <c r="AI29" s="39">
        <f>AI15+AI21</f>
        <v>126218.093</v>
      </c>
      <c r="AJ29" s="39">
        <f t="shared" si="61"/>
        <v>98.91622557816945</v>
      </c>
      <c r="AK29" s="41">
        <f t="shared" si="23"/>
        <v>29.21976172667501</v>
      </c>
      <c r="AL29" s="39">
        <f t="shared" si="48"/>
        <v>22914.381789999985</v>
      </c>
      <c r="AM29" s="39">
        <f t="shared" si="49"/>
        <v>14044.951499999996</v>
      </c>
      <c r="AN29" s="43">
        <f t="shared" si="50"/>
        <v>1.2218156687848192</v>
      </c>
      <c r="AO29" s="44">
        <f t="shared" si="51"/>
        <v>1.1252077931685633</v>
      </c>
      <c r="AP29" s="4"/>
    </row>
    <row r="30" spans="1:41" ht="20.25" customHeight="1">
      <c r="A30" s="28" t="s">
        <v>42</v>
      </c>
      <c r="B30" s="29">
        <v>11588</v>
      </c>
      <c r="C30" s="29">
        <v>11588</v>
      </c>
      <c r="D30" s="29">
        <f t="shared" si="52"/>
        <v>100</v>
      </c>
      <c r="E30" s="30">
        <f t="shared" si="29"/>
        <v>3.4618326083839204</v>
      </c>
      <c r="F30" s="29">
        <v>12784</v>
      </c>
      <c r="G30" s="29">
        <v>12784</v>
      </c>
      <c r="H30" s="29">
        <f t="shared" si="53"/>
        <v>100</v>
      </c>
      <c r="I30" s="30">
        <f t="shared" si="31"/>
        <v>3.782852881821356</v>
      </c>
      <c r="J30" s="29">
        <v>14739</v>
      </c>
      <c r="K30" s="29">
        <v>14739</v>
      </c>
      <c r="L30" s="29">
        <f t="shared" si="54"/>
        <v>100</v>
      </c>
      <c r="M30" s="31">
        <f t="shared" si="33"/>
        <v>4.04995553530077</v>
      </c>
      <c r="N30" s="32">
        <f t="shared" si="34"/>
        <v>3151</v>
      </c>
      <c r="O30" s="32">
        <f t="shared" si="35"/>
        <v>1955</v>
      </c>
      <c r="P30" s="33">
        <f t="shared" si="55"/>
        <v>1.2719192267863306</v>
      </c>
      <c r="Q30" s="33">
        <f t="shared" si="56"/>
        <v>1.1529255319148937</v>
      </c>
      <c r="R30" s="29">
        <v>37656</v>
      </c>
      <c r="S30" s="34">
        <v>35953</v>
      </c>
      <c r="T30" s="29">
        <f t="shared" si="57"/>
        <v>95.47748034841726</v>
      </c>
      <c r="U30" s="31">
        <f t="shared" si="39"/>
        <v>10.371615803115303</v>
      </c>
      <c r="V30" s="29">
        <f t="shared" si="40"/>
        <v>23169</v>
      </c>
      <c r="W30" s="29">
        <f t="shared" si="41"/>
        <v>21214</v>
      </c>
      <c r="X30" s="33">
        <f t="shared" si="42"/>
        <v>2.812343554443054</v>
      </c>
      <c r="Y30" s="35">
        <f t="shared" si="43"/>
        <v>2.439310672365832</v>
      </c>
      <c r="Z30" s="57">
        <v>60015</v>
      </c>
      <c r="AA30" s="34">
        <v>60015</v>
      </c>
      <c r="AB30" s="29">
        <f t="shared" si="60"/>
        <v>100</v>
      </c>
      <c r="AC30" s="31">
        <f t="shared" si="17"/>
        <v>12.744397379311186</v>
      </c>
      <c r="AD30" s="29">
        <f t="shared" si="44"/>
        <v>45276</v>
      </c>
      <c r="AE30" s="29">
        <f t="shared" si="45"/>
        <v>24062</v>
      </c>
      <c r="AF30" s="33">
        <f t="shared" si="46"/>
        <v>4.0718501933645435</v>
      </c>
      <c r="AG30" s="35">
        <f t="shared" si="47"/>
        <v>1.6692626484577087</v>
      </c>
      <c r="AH30" s="54">
        <v>71425.6</v>
      </c>
      <c r="AI30" s="34">
        <v>71425.6</v>
      </c>
      <c r="AJ30" s="29">
        <f t="shared" si="61"/>
        <v>100</v>
      </c>
      <c r="AK30" s="31">
        <f t="shared" si="23"/>
        <v>16.535180999643202</v>
      </c>
      <c r="AL30" s="29">
        <f t="shared" si="48"/>
        <v>35472.600000000006</v>
      </c>
      <c r="AM30" s="29">
        <f t="shared" si="49"/>
        <v>11410.600000000006</v>
      </c>
      <c r="AN30" s="33">
        <f t="shared" si="50"/>
        <v>1.9866381108669653</v>
      </c>
      <c r="AO30" s="35">
        <f t="shared" si="51"/>
        <v>1.1901291343830709</v>
      </c>
    </row>
    <row r="31" spans="1:41" ht="22.5" customHeight="1">
      <c r="A31" s="28" t="s">
        <v>43</v>
      </c>
      <c r="B31" s="29">
        <v>67560.67732</v>
      </c>
      <c r="C31" s="29">
        <v>63314.36077</v>
      </c>
      <c r="D31" s="29">
        <f t="shared" si="52"/>
        <v>93.71481056963447</v>
      </c>
      <c r="E31" s="30">
        <f t="shared" si="29"/>
        <v>18.914715109817887</v>
      </c>
      <c r="F31" s="29">
        <v>41067.01952</v>
      </c>
      <c r="G31" s="29">
        <v>33721.20332</v>
      </c>
      <c r="H31" s="29">
        <f t="shared" si="53"/>
        <v>82.11261424408333</v>
      </c>
      <c r="I31" s="30">
        <f t="shared" si="31"/>
        <v>9.978281536103403</v>
      </c>
      <c r="J31" s="29">
        <v>45622.08209</v>
      </c>
      <c r="K31" s="29">
        <v>44589.3791</v>
      </c>
      <c r="L31" s="29">
        <f t="shared" si="54"/>
        <v>97.73639662485644</v>
      </c>
      <c r="M31" s="31">
        <f t="shared" si="33"/>
        <v>12.252188255761547</v>
      </c>
      <c r="N31" s="32">
        <f t="shared" si="34"/>
        <v>-18724.98167</v>
      </c>
      <c r="O31" s="32">
        <f t="shared" si="35"/>
        <v>10868.175779999998</v>
      </c>
      <c r="P31" s="33">
        <f t="shared" si="55"/>
        <v>0.7042537989442612</v>
      </c>
      <c r="Q31" s="33">
        <f t="shared" si="56"/>
        <v>1.3222950164875669</v>
      </c>
      <c r="R31" s="29">
        <v>52232.6675</v>
      </c>
      <c r="S31" s="34">
        <v>50211.86763</v>
      </c>
      <c r="T31" s="29">
        <f t="shared" si="57"/>
        <v>96.13115705798482</v>
      </c>
      <c r="U31" s="31">
        <f t="shared" si="39"/>
        <v>14.484972041700045</v>
      </c>
      <c r="V31" s="29">
        <f t="shared" si="40"/>
        <v>16490.66431</v>
      </c>
      <c r="W31" s="29">
        <f t="shared" si="41"/>
        <v>5622.488530000002</v>
      </c>
      <c r="X31" s="33">
        <f t="shared" si="42"/>
        <v>1.489029532947284</v>
      </c>
      <c r="Y31" s="35">
        <f t="shared" si="43"/>
        <v>1.1260947930535323</v>
      </c>
      <c r="Z31" s="57">
        <v>129688.30165</v>
      </c>
      <c r="AA31" s="34">
        <v>120927.20011</v>
      </c>
      <c r="AB31" s="29">
        <f t="shared" si="60"/>
        <v>93.2444935830494</v>
      </c>
      <c r="AC31" s="31">
        <f t="shared" si="17"/>
        <v>25.67931837322875</v>
      </c>
      <c r="AD31" s="29">
        <f t="shared" si="44"/>
        <v>76337.82101000001</v>
      </c>
      <c r="AE31" s="29">
        <f t="shared" si="45"/>
        <v>70715.33248000001</v>
      </c>
      <c r="AF31" s="33">
        <f t="shared" si="46"/>
        <v>2.7120180309933946</v>
      </c>
      <c r="AG31" s="35">
        <f t="shared" si="47"/>
        <v>2.408339020589424</v>
      </c>
      <c r="AH31" s="54">
        <v>76543</v>
      </c>
      <c r="AI31" s="34">
        <v>69223.608</v>
      </c>
      <c r="AJ31" s="29">
        <f t="shared" si="61"/>
        <v>90.43754229648692</v>
      </c>
      <c r="AK31" s="31">
        <f t="shared" si="23"/>
        <v>16.02541508546444</v>
      </c>
      <c r="AL31" s="29">
        <f t="shared" si="48"/>
        <v>19011.740369999992</v>
      </c>
      <c r="AM31" s="29">
        <f t="shared" si="49"/>
        <v>-51703.59211000001</v>
      </c>
      <c r="AN31" s="33">
        <f t="shared" si="50"/>
        <v>1.3786304168188535</v>
      </c>
      <c r="AO31" s="35">
        <f t="shared" si="51"/>
        <v>0.572440343752535</v>
      </c>
    </row>
    <row r="32" spans="1:41" ht="20.25" customHeight="1">
      <c r="A32" s="28" t="s">
        <v>44</v>
      </c>
      <c r="B32" s="29">
        <v>153127.4</v>
      </c>
      <c r="C32" s="29">
        <v>152009.6</v>
      </c>
      <c r="D32" s="29">
        <f t="shared" si="52"/>
        <v>99.2700196045907</v>
      </c>
      <c r="E32" s="30">
        <f t="shared" si="29"/>
        <v>45.411787199464655</v>
      </c>
      <c r="F32" s="29">
        <v>175797.3</v>
      </c>
      <c r="G32" s="29">
        <v>174175.01592</v>
      </c>
      <c r="H32" s="29">
        <f t="shared" si="53"/>
        <v>99.07718487144001</v>
      </c>
      <c r="I32" s="30">
        <f t="shared" si="31"/>
        <v>51.53930388878697</v>
      </c>
      <c r="J32" s="29">
        <v>173163.4</v>
      </c>
      <c r="K32" s="29">
        <v>170029.42003</v>
      </c>
      <c r="L32" s="29">
        <f t="shared" si="54"/>
        <v>98.19016029368794</v>
      </c>
      <c r="M32" s="31">
        <f t="shared" si="33"/>
        <v>46.720373893376625</v>
      </c>
      <c r="N32" s="32">
        <f t="shared" si="34"/>
        <v>18019.820030000003</v>
      </c>
      <c r="O32" s="32">
        <f t="shared" si="35"/>
        <v>-4145.595889999997</v>
      </c>
      <c r="P32" s="33">
        <f t="shared" si="55"/>
        <v>1.1185439605788055</v>
      </c>
      <c r="Q32" s="33">
        <f t="shared" si="56"/>
        <v>0.9761986765547126</v>
      </c>
      <c r="R32" s="29">
        <v>157739.284</v>
      </c>
      <c r="S32" s="34">
        <v>155686.55685</v>
      </c>
      <c r="T32" s="29">
        <f t="shared" si="57"/>
        <v>98.69865825560612</v>
      </c>
      <c r="U32" s="31">
        <f t="shared" si="39"/>
        <v>44.9120004827989</v>
      </c>
      <c r="V32" s="29">
        <f t="shared" si="40"/>
        <v>-18488.45907000001</v>
      </c>
      <c r="W32" s="29">
        <f t="shared" si="41"/>
        <v>-14342.863180000015</v>
      </c>
      <c r="X32" s="33">
        <f t="shared" si="42"/>
        <v>0.8938512566090885</v>
      </c>
      <c r="Y32" s="35">
        <f t="shared" si="43"/>
        <v>0.915644815012194</v>
      </c>
      <c r="Z32" s="57">
        <v>178421.1</v>
      </c>
      <c r="AA32" s="34">
        <v>175324.66948</v>
      </c>
      <c r="AB32" s="29">
        <f t="shared" si="60"/>
        <v>98.26453792740881</v>
      </c>
      <c r="AC32" s="31">
        <f t="shared" si="17"/>
        <v>37.230813267508324</v>
      </c>
      <c r="AD32" s="29">
        <f t="shared" si="44"/>
        <v>5295.249450000003</v>
      </c>
      <c r="AE32" s="29">
        <f t="shared" si="45"/>
        <v>19638.112630000018</v>
      </c>
      <c r="AF32" s="33">
        <f t="shared" si="46"/>
        <v>1.031143136576398</v>
      </c>
      <c r="AG32" s="35">
        <f t="shared" si="47"/>
        <v>1.1261387818404953</v>
      </c>
      <c r="AH32" s="54">
        <v>152673</v>
      </c>
      <c r="AI32" s="34">
        <v>150421.099</v>
      </c>
      <c r="AJ32" s="29">
        <f t="shared" si="61"/>
        <v>98.52501686611254</v>
      </c>
      <c r="AK32" s="31">
        <f t="shared" si="23"/>
        <v>34.8228100027196</v>
      </c>
      <c r="AL32" s="29">
        <f t="shared" si="48"/>
        <v>-5265.457850000006</v>
      </c>
      <c r="AM32" s="29">
        <f t="shared" si="49"/>
        <v>-24903.570480000024</v>
      </c>
      <c r="AN32" s="33">
        <f t="shared" si="50"/>
        <v>0.966179110409172</v>
      </c>
      <c r="AO32" s="35">
        <f t="shared" si="51"/>
        <v>0.8579574080826037</v>
      </c>
    </row>
    <row r="33" spans="1:41" ht="20.25" customHeight="1">
      <c r="A33" s="28" t="s">
        <v>45</v>
      </c>
      <c r="B33" s="29">
        <v>1118.3</v>
      </c>
      <c r="C33" s="29">
        <v>874.467</v>
      </c>
      <c r="D33" s="29">
        <f t="shared" si="52"/>
        <v>78.19610122507378</v>
      </c>
      <c r="E33" s="30">
        <f t="shared" si="29"/>
        <v>0.2612407987189905</v>
      </c>
      <c r="F33" s="29">
        <v>1137.343</v>
      </c>
      <c r="G33" s="29">
        <v>1136.33957</v>
      </c>
      <c r="H33" s="29">
        <f t="shared" si="53"/>
        <v>99.91177419652647</v>
      </c>
      <c r="I33" s="30">
        <f t="shared" si="31"/>
        <v>0.33624885928521125</v>
      </c>
      <c r="J33" s="29">
        <v>1185.18</v>
      </c>
      <c r="K33" s="29">
        <v>1176.82142</v>
      </c>
      <c r="L33" s="29">
        <f t="shared" si="54"/>
        <v>99.29474172699506</v>
      </c>
      <c r="M33" s="31">
        <f t="shared" si="33"/>
        <v>0.3233648432043905</v>
      </c>
      <c r="N33" s="32">
        <f t="shared" si="34"/>
        <v>302.35442</v>
      </c>
      <c r="O33" s="32">
        <f t="shared" si="35"/>
        <v>40.481849999999895</v>
      </c>
      <c r="P33" s="33">
        <f t="shared" si="55"/>
        <v>1.345758524907172</v>
      </c>
      <c r="Q33" s="33">
        <f t="shared" si="56"/>
        <v>1.035624782475893</v>
      </c>
      <c r="R33" s="29">
        <v>1180.8</v>
      </c>
      <c r="S33" s="34">
        <v>1180.8</v>
      </c>
      <c r="T33" s="29">
        <f t="shared" si="57"/>
        <v>100</v>
      </c>
      <c r="U33" s="31">
        <f t="shared" si="39"/>
        <v>0.3406337145806623</v>
      </c>
      <c r="V33" s="29">
        <f t="shared" si="40"/>
        <v>44.46042999999986</v>
      </c>
      <c r="W33" s="29">
        <f t="shared" si="41"/>
        <v>3.9785799999999654</v>
      </c>
      <c r="X33" s="33">
        <f t="shared" si="42"/>
        <v>1.0391260070262271</v>
      </c>
      <c r="Y33" s="35">
        <f t="shared" si="43"/>
        <v>1.0033807848262992</v>
      </c>
      <c r="Z33" s="57">
        <v>2526.188</v>
      </c>
      <c r="AA33" s="34">
        <v>2338.726</v>
      </c>
      <c r="AB33" s="29">
        <f t="shared" si="60"/>
        <v>92.57925380058808</v>
      </c>
      <c r="AC33" s="31">
        <f t="shared" si="17"/>
        <v>0.4966367325723059</v>
      </c>
      <c r="AD33" s="29">
        <f t="shared" si="44"/>
        <v>1161.9045800000001</v>
      </c>
      <c r="AE33" s="29">
        <f t="shared" si="45"/>
        <v>1157.9260000000002</v>
      </c>
      <c r="AF33" s="33">
        <f t="shared" si="46"/>
        <v>1.9873244659329876</v>
      </c>
      <c r="AG33" s="35">
        <f t="shared" si="47"/>
        <v>1.9806283875338755</v>
      </c>
      <c r="AH33" s="54">
        <v>14216</v>
      </c>
      <c r="AI33" s="34">
        <v>14170.343</v>
      </c>
      <c r="AJ33" s="29">
        <f t="shared" si="61"/>
        <v>99.67883370849748</v>
      </c>
      <c r="AK33" s="31">
        <f t="shared" si="23"/>
        <v>3.28046507599554</v>
      </c>
      <c r="AL33" s="29">
        <f t="shared" si="48"/>
        <v>12989.543000000001</v>
      </c>
      <c r="AM33" s="29">
        <f t="shared" si="49"/>
        <v>11831.617</v>
      </c>
      <c r="AN33" s="33">
        <f t="shared" si="50"/>
        <v>12.000629234417346</v>
      </c>
      <c r="AO33" s="35">
        <f t="shared" si="51"/>
        <v>6.05900092614526</v>
      </c>
    </row>
    <row r="34" spans="1:41" ht="30.75" customHeight="1" hidden="1">
      <c r="A34" s="28" t="s">
        <v>46</v>
      </c>
      <c r="B34" s="29">
        <v>0</v>
      </c>
      <c r="C34" s="29">
        <v>0</v>
      </c>
      <c r="D34" s="29" t="s">
        <v>47</v>
      </c>
      <c r="E34" s="30">
        <f t="shared" si="29"/>
        <v>0</v>
      </c>
      <c r="F34" s="29">
        <v>0</v>
      </c>
      <c r="G34" s="29">
        <v>0</v>
      </c>
      <c r="H34" s="29" t="s">
        <v>47</v>
      </c>
      <c r="I34" s="30" t="s">
        <v>47</v>
      </c>
      <c r="J34" s="29">
        <v>102.65125</v>
      </c>
      <c r="K34" s="29">
        <v>102.65125</v>
      </c>
      <c r="L34" s="29">
        <f t="shared" si="54"/>
        <v>100</v>
      </c>
      <c r="M34" s="31">
        <f t="shared" si="33"/>
        <v>0.02820632323380441</v>
      </c>
      <c r="N34" s="32">
        <f t="shared" si="34"/>
        <v>102.65125</v>
      </c>
      <c r="O34" s="32">
        <f t="shared" si="35"/>
        <v>102.65125</v>
      </c>
      <c r="P34" s="33" t="s">
        <v>47</v>
      </c>
      <c r="Q34" s="33" t="s">
        <v>47</v>
      </c>
      <c r="R34" s="29">
        <v>0</v>
      </c>
      <c r="S34" s="34">
        <v>0</v>
      </c>
      <c r="T34" s="29"/>
      <c r="U34" s="31">
        <f t="shared" si="39"/>
        <v>0</v>
      </c>
      <c r="V34" s="29">
        <f t="shared" si="40"/>
        <v>0</v>
      </c>
      <c r="W34" s="29">
        <f t="shared" si="41"/>
        <v>-102.65125</v>
      </c>
      <c r="X34" s="33"/>
      <c r="Y34" s="35">
        <f t="shared" si="43"/>
        <v>0</v>
      </c>
      <c r="Z34" s="57">
        <v>0</v>
      </c>
      <c r="AA34" s="34">
        <v>0</v>
      </c>
      <c r="AB34" s="29"/>
      <c r="AC34" s="31">
        <f t="shared" si="17"/>
        <v>0</v>
      </c>
      <c r="AD34" s="29">
        <f t="shared" si="44"/>
        <v>-102.65125</v>
      </c>
      <c r="AE34" s="29">
        <f t="shared" si="45"/>
        <v>0</v>
      </c>
      <c r="AF34" s="33">
        <f t="shared" si="46"/>
        <v>0</v>
      </c>
      <c r="AG34" s="35"/>
      <c r="AH34" s="54">
        <v>0</v>
      </c>
      <c r="AI34" s="34">
        <v>0</v>
      </c>
      <c r="AJ34" s="29"/>
      <c r="AK34" s="31">
        <f t="shared" si="23"/>
        <v>0</v>
      </c>
      <c r="AL34" s="29">
        <f t="shared" si="48"/>
        <v>0</v>
      </c>
      <c r="AM34" s="29">
        <f t="shared" si="49"/>
        <v>0</v>
      </c>
      <c r="AN34" s="33"/>
      <c r="AO34" s="35"/>
    </row>
    <row r="35" spans="1:41" ht="20.25" customHeight="1">
      <c r="A35" s="28" t="s">
        <v>48</v>
      </c>
      <c r="B35" s="29">
        <v>0</v>
      </c>
      <c r="C35" s="29">
        <v>0</v>
      </c>
      <c r="D35" s="29" t="s">
        <v>47</v>
      </c>
      <c r="E35" s="30">
        <f t="shared" si="29"/>
        <v>0</v>
      </c>
      <c r="F35" s="29">
        <v>500</v>
      </c>
      <c r="G35" s="29">
        <v>500</v>
      </c>
      <c r="H35" s="29">
        <f aca="true" t="shared" si="62" ref="H35:H38">G35/F35*100</f>
        <v>100</v>
      </c>
      <c r="I35" s="30">
        <f aca="true" t="shared" si="63" ref="I35:I38">G35/G$38*100</f>
        <v>0.1479526314855036</v>
      </c>
      <c r="J35" s="29">
        <v>500</v>
      </c>
      <c r="K35" s="29">
        <v>500</v>
      </c>
      <c r="L35" s="29">
        <f t="shared" si="54"/>
        <v>100</v>
      </c>
      <c r="M35" s="31">
        <f t="shared" si="33"/>
        <v>0.13738908797410848</v>
      </c>
      <c r="N35" s="32">
        <f t="shared" si="34"/>
        <v>500</v>
      </c>
      <c r="O35" s="32">
        <f t="shared" si="35"/>
        <v>0</v>
      </c>
      <c r="P35" s="33" t="s">
        <v>47</v>
      </c>
      <c r="Q35" s="33">
        <f aca="true" t="shared" si="64" ref="Q35:Q39">K35/G35</f>
        <v>1</v>
      </c>
      <c r="R35" s="29">
        <v>500</v>
      </c>
      <c r="S35" s="34">
        <v>500</v>
      </c>
      <c r="T35" s="29">
        <f aca="true" t="shared" si="65" ref="T35:T39">S35/R35*100</f>
        <v>100</v>
      </c>
      <c r="U35" s="31">
        <f t="shared" si="39"/>
        <v>0.1442385309030582</v>
      </c>
      <c r="V35" s="29">
        <f t="shared" si="40"/>
        <v>0</v>
      </c>
      <c r="W35" s="29">
        <f t="shared" si="41"/>
        <v>0</v>
      </c>
      <c r="X35" s="33">
        <f aca="true" t="shared" si="66" ref="X35:X39">S35/G35</f>
        <v>1</v>
      </c>
      <c r="Y35" s="35">
        <f t="shared" si="43"/>
        <v>1</v>
      </c>
      <c r="Z35" s="57">
        <v>500</v>
      </c>
      <c r="AA35" s="34">
        <v>500</v>
      </c>
      <c r="AB35" s="29">
        <f aca="true" t="shared" si="67" ref="AB35:AB39">AA35/Z35*100</f>
        <v>100</v>
      </c>
      <c r="AC35" s="31">
        <f t="shared" si="17"/>
        <v>0.10617676730243428</v>
      </c>
      <c r="AD35" s="29">
        <f t="shared" si="44"/>
        <v>0</v>
      </c>
      <c r="AE35" s="29">
        <f t="shared" si="45"/>
        <v>0</v>
      </c>
      <c r="AF35" s="33">
        <f t="shared" si="46"/>
        <v>1</v>
      </c>
      <c r="AG35" s="35">
        <f aca="true" t="shared" si="68" ref="AG35:AG39">AA35/S35</f>
        <v>1</v>
      </c>
      <c r="AH35" s="54">
        <v>675</v>
      </c>
      <c r="AI35" s="34">
        <v>675.1</v>
      </c>
      <c r="AJ35" s="29">
        <f aca="true" t="shared" si="69" ref="AJ35:AJ39">AI35/AH35*100</f>
        <v>100.01481481481483</v>
      </c>
      <c r="AK35" s="31">
        <f t="shared" si="23"/>
        <v>0.15628711124385553</v>
      </c>
      <c r="AL35" s="29">
        <f t="shared" si="48"/>
        <v>175.10000000000002</v>
      </c>
      <c r="AM35" s="29">
        <f t="shared" si="49"/>
        <v>175.10000000000002</v>
      </c>
      <c r="AN35" s="33">
        <f aca="true" t="shared" si="70" ref="AN35:AN39">AI35/S35</f>
        <v>1.3502</v>
      </c>
      <c r="AO35" s="35">
        <f aca="true" t="shared" si="71" ref="AO35:AO39">AI35/AA35</f>
        <v>1.3502</v>
      </c>
    </row>
    <row r="36" spans="1:41" ht="27.75" customHeight="1">
      <c r="A36" s="28" t="s">
        <v>49</v>
      </c>
      <c r="B36" s="29">
        <v>-3256.22251</v>
      </c>
      <c r="C36" s="29">
        <v>-3256.22251</v>
      </c>
      <c r="D36" s="29">
        <f aca="true" t="shared" si="72" ref="D36:D38">C36/B36*100</f>
        <v>100</v>
      </c>
      <c r="E36" s="30">
        <f t="shared" si="29"/>
        <v>-0.972773322857416</v>
      </c>
      <c r="F36" s="29">
        <v>-2633.60188</v>
      </c>
      <c r="G36" s="29">
        <v>-2633.60188</v>
      </c>
      <c r="H36" s="29">
        <f t="shared" si="62"/>
        <v>100</v>
      </c>
      <c r="I36" s="30">
        <f t="shared" si="63"/>
        <v>-0.779296656862339</v>
      </c>
      <c r="J36" s="29">
        <v>-884.0892</v>
      </c>
      <c r="K36" s="29">
        <v>-884.0892</v>
      </c>
      <c r="L36" s="29">
        <f t="shared" si="54"/>
        <v>100</v>
      </c>
      <c r="M36" s="31">
        <f t="shared" si="33"/>
        <v>-0.24292841775151838</v>
      </c>
      <c r="N36" s="32">
        <f t="shared" si="34"/>
        <v>2372.13331</v>
      </c>
      <c r="O36" s="32">
        <f t="shared" si="35"/>
        <v>1749.5126800000003</v>
      </c>
      <c r="P36" s="33">
        <f aca="true" t="shared" si="73" ref="P36:P38">K36/C36</f>
        <v>0.2715076126661872</v>
      </c>
      <c r="Q36" s="33">
        <f t="shared" si="64"/>
        <v>0.3356958417724094</v>
      </c>
      <c r="R36" s="29">
        <v>-187.92363</v>
      </c>
      <c r="S36" s="34">
        <v>-187.92363</v>
      </c>
      <c r="T36" s="29">
        <f t="shared" si="65"/>
        <v>100</v>
      </c>
      <c r="U36" s="31">
        <f t="shared" si="39"/>
        <v>-0.054211656626339755</v>
      </c>
      <c r="V36" s="29">
        <f t="shared" si="40"/>
        <v>2445.67825</v>
      </c>
      <c r="W36" s="29">
        <f t="shared" si="41"/>
        <v>696.16557</v>
      </c>
      <c r="X36" s="33">
        <f t="shared" si="66"/>
        <v>0.07135612691771012</v>
      </c>
      <c r="Y36" s="35">
        <f t="shared" si="43"/>
        <v>0.2125618433072138</v>
      </c>
      <c r="Z36" s="57">
        <v>-365.92565</v>
      </c>
      <c r="AA36" s="34">
        <v>-365.92565</v>
      </c>
      <c r="AB36" s="29">
        <f t="shared" si="67"/>
        <v>100</v>
      </c>
      <c r="AC36" s="31">
        <f t="shared" si="17"/>
        <v>-0.07770560518008403</v>
      </c>
      <c r="AD36" s="29">
        <f t="shared" si="44"/>
        <v>518.16355</v>
      </c>
      <c r="AE36" s="29">
        <f t="shared" si="45"/>
        <v>-178.00202000000002</v>
      </c>
      <c r="AF36" s="33">
        <f t="shared" si="46"/>
        <v>0.41390127828730405</v>
      </c>
      <c r="AG36" s="35">
        <f t="shared" si="68"/>
        <v>1.947204031765457</v>
      </c>
      <c r="AH36" s="54">
        <v>-172.4</v>
      </c>
      <c r="AI36" s="34">
        <v>-172.439</v>
      </c>
      <c r="AJ36" s="29">
        <f t="shared" si="69"/>
        <v>100.02262180974478</v>
      </c>
      <c r="AK36" s="31">
        <f t="shared" si="23"/>
        <v>-0.03992000174163709</v>
      </c>
      <c r="AL36" s="29">
        <f t="shared" si="48"/>
        <v>15.48463000000001</v>
      </c>
      <c r="AM36" s="29">
        <f t="shared" si="49"/>
        <v>193.48665000000003</v>
      </c>
      <c r="AN36" s="33">
        <f t="shared" si="70"/>
        <v>0.9176014745990165</v>
      </c>
      <c r="AO36" s="35">
        <f t="shared" si="71"/>
        <v>0.47124053752449435</v>
      </c>
    </row>
    <row r="37" spans="1:41" ht="23.25" customHeight="1" thickBot="1">
      <c r="A37" s="59" t="s">
        <v>50</v>
      </c>
      <c r="B37" s="60">
        <v>230138</v>
      </c>
      <c r="C37" s="60">
        <v>224531</v>
      </c>
      <c r="D37" s="60">
        <f t="shared" si="72"/>
        <v>97.56363573160452</v>
      </c>
      <c r="E37" s="61">
        <f t="shared" si="29"/>
        <v>67.07703981645237</v>
      </c>
      <c r="F37" s="60">
        <f>F30+F31+F32+F33+F34+F35+F36</f>
        <v>228652.06063999998</v>
      </c>
      <c r="G37" s="60">
        <f>G30+G31+G32+G33+G34+G35+G36</f>
        <v>219682.95693000001</v>
      </c>
      <c r="H37" s="60">
        <f t="shared" si="62"/>
        <v>96.07740088372904</v>
      </c>
      <c r="I37" s="61">
        <f t="shared" si="63"/>
        <v>65.00534314062011</v>
      </c>
      <c r="J37" s="60">
        <f>J30+J31+J32+J33+J34+J35+J36</f>
        <v>234428.22414</v>
      </c>
      <c r="K37" s="60">
        <f>K30+K31+K32+K33+K34+K35+K36</f>
        <v>230253.1826</v>
      </c>
      <c r="L37" s="60">
        <f t="shared" si="54"/>
        <v>98.21905337750344</v>
      </c>
      <c r="M37" s="62">
        <f t="shared" si="33"/>
        <v>63.26854952109973</v>
      </c>
      <c r="N37" s="63">
        <f t="shared" si="34"/>
        <v>5722.1826</v>
      </c>
      <c r="O37" s="63">
        <f t="shared" si="35"/>
        <v>10570.225669999985</v>
      </c>
      <c r="P37" s="64">
        <f t="shared" si="73"/>
        <v>1.0254850448267723</v>
      </c>
      <c r="Q37" s="64">
        <f t="shared" si="64"/>
        <v>1.0481158202607774</v>
      </c>
      <c r="R37" s="60">
        <f>R30+R31+R32+R33+R34+R35+R36</f>
        <v>249120.82787</v>
      </c>
      <c r="S37" s="60">
        <f>S30+S31+S32+S33+S34+S35+S36</f>
        <v>243344.30084999997</v>
      </c>
      <c r="T37" s="60">
        <f t="shared" si="65"/>
        <v>97.6812348171007</v>
      </c>
      <c r="U37" s="62">
        <f t="shared" si="39"/>
        <v>70.19924891647162</v>
      </c>
      <c r="V37" s="60">
        <f t="shared" si="40"/>
        <v>23661.343919999956</v>
      </c>
      <c r="W37" s="60">
        <f t="shared" si="41"/>
        <v>13091.11824999997</v>
      </c>
      <c r="X37" s="64">
        <f t="shared" si="66"/>
        <v>1.1077067800372855</v>
      </c>
      <c r="Y37" s="65">
        <f t="shared" si="43"/>
        <v>1.056855319445213</v>
      </c>
      <c r="Z37" s="66">
        <f>Z30+Z31+Z32+Z33+Z34+Z35+Z36</f>
        <v>370784.66400000005</v>
      </c>
      <c r="AA37" s="60">
        <f>AA30+AA31+AA32+AA33+AA34+AA35+AA36</f>
        <v>358739.66994000005</v>
      </c>
      <c r="AB37" s="60">
        <f t="shared" si="67"/>
        <v>96.75148536887707</v>
      </c>
      <c r="AC37" s="62">
        <f t="shared" si="17"/>
        <v>76.17963691474293</v>
      </c>
      <c r="AD37" s="60">
        <f t="shared" si="44"/>
        <v>128486.48734000005</v>
      </c>
      <c r="AE37" s="60">
        <f t="shared" si="45"/>
        <v>115395.36909000008</v>
      </c>
      <c r="AF37" s="64">
        <f t="shared" si="46"/>
        <v>1.558022633559898</v>
      </c>
      <c r="AG37" s="65">
        <f t="shared" si="68"/>
        <v>1.474206170791446</v>
      </c>
      <c r="AH37" s="67">
        <f>AH30+AH31+AH32+AH33+AH34+AH35+AH36</f>
        <v>315360.19999999995</v>
      </c>
      <c r="AI37" s="60">
        <f>AI30+AI31+AI32+AI33+AI34+AI35+AI36</f>
        <v>305743.3109999999</v>
      </c>
      <c r="AJ37" s="60">
        <f t="shared" si="69"/>
        <v>96.95050643676659</v>
      </c>
      <c r="AK37" s="62">
        <f t="shared" si="23"/>
        <v>70.780238273325</v>
      </c>
      <c r="AL37" s="60">
        <f t="shared" si="48"/>
        <v>62399.01014999996</v>
      </c>
      <c r="AM37" s="60">
        <f t="shared" si="49"/>
        <v>-52996.35894000012</v>
      </c>
      <c r="AN37" s="64">
        <f t="shared" si="70"/>
        <v>1.2564227308058609</v>
      </c>
      <c r="AO37" s="65">
        <f t="shared" si="71"/>
        <v>0.8522707038536779</v>
      </c>
    </row>
    <row r="38" spans="1:41" ht="15" customHeight="1">
      <c r="A38" s="83" t="s">
        <v>51</v>
      </c>
      <c r="B38" s="74">
        <f>B29+B37</f>
        <v>338876</v>
      </c>
      <c r="C38" s="74">
        <f>C29+C37</f>
        <v>334736</v>
      </c>
      <c r="D38" s="74">
        <f t="shared" si="72"/>
        <v>98.77831419162172</v>
      </c>
      <c r="E38" s="85">
        <f t="shared" si="29"/>
        <v>100</v>
      </c>
      <c r="F38" s="74">
        <f>F29+F37</f>
        <v>346728.06064</v>
      </c>
      <c r="G38" s="74">
        <v>337946</v>
      </c>
      <c r="H38" s="74">
        <f t="shared" si="62"/>
        <v>97.46716183749598</v>
      </c>
      <c r="I38" s="85">
        <f t="shared" si="63"/>
        <v>100</v>
      </c>
      <c r="J38" s="74">
        <f>J29+J37</f>
        <v>374557.08574</v>
      </c>
      <c r="K38" s="74">
        <f>K29+K37</f>
        <v>363929.92149</v>
      </c>
      <c r="L38" s="74">
        <f t="shared" si="54"/>
        <v>97.16273843037723</v>
      </c>
      <c r="M38" s="76">
        <f t="shared" si="33"/>
        <v>100</v>
      </c>
      <c r="N38" s="80">
        <f t="shared" si="34"/>
        <v>29193.92148999998</v>
      </c>
      <c r="O38" s="80">
        <f t="shared" si="35"/>
        <v>25983.92148999998</v>
      </c>
      <c r="P38" s="68">
        <f t="shared" si="73"/>
        <v>1.0872147647399741</v>
      </c>
      <c r="Q38" s="68">
        <f t="shared" si="64"/>
        <v>1.0768877912151644</v>
      </c>
      <c r="R38" s="74">
        <f>R29+R37</f>
        <v>369704.52075</v>
      </c>
      <c r="S38" s="74">
        <f>S29+S37</f>
        <v>346648.01206</v>
      </c>
      <c r="T38" s="74">
        <f t="shared" si="65"/>
        <v>93.76353076688743</v>
      </c>
      <c r="U38" s="76">
        <f t="shared" si="39"/>
        <v>100</v>
      </c>
      <c r="V38" s="74">
        <f t="shared" si="40"/>
        <v>8702.01205999998</v>
      </c>
      <c r="W38" s="74">
        <f t="shared" si="41"/>
        <v>-17281.90943</v>
      </c>
      <c r="X38" s="68">
        <f t="shared" si="66"/>
        <v>1.0257497116699117</v>
      </c>
      <c r="Y38" s="70">
        <f t="shared" si="43"/>
        <v>0.9525130844992231</v>
      </c>
      <c r="Z38" s="78">
        <f>Z29+Z37</f>
        <v>483438.66400000005</v>
      </c>
      <c r="AA38" s="74">
        <f>AA29+AA37</f>
        <v>470912.8114400001</v>
      </c>
      <c r="AB38" s="74">
        <f t="shared" si="67"/>
        <v>97.40900894099774</v>
      </c>
      <c r="AC38" s="76">
        <f t="shared" si="17"/>
        <v>100</v>
      </c>
      <c r="AD38" s="74">
        <f t="shared" si="44"/>
        <v>106982.8899500001</v>
      </c>
      <c r="AE38" s="74">
        <f t="shared" si="45"/>
        <v>124264.7993800001</v>
      </c>
      <c r="AF38" s="68">
        <f t="shared" si="46"/>
        <v>1.2939656335812986</v>
      </c>
      <c r="AG38" s="70">
        <f t="shared" si="68"/>
        <v>1.3584754421106895</v>
      </c>
      <c r="AH38" s="72">
        <f>AH29+AH37</f>
        <v>442961.19999999995</v>
      </c>
      <c r="AI38" s="74">
        <f>AI29+AI37</f>
        <v>431961.4039999999</v>
      </c>
      <c r="AJ38" s="74">
        <f t="shared" si="69"/>
        <v>97.5167585784037</v>
      </c>
      <c r="AK38" s="76">
        <f t="shared" si="23"/>
        <v>100</v>
      </c>
      <c r="AL38" s="74">
        <f t="shared" si="48"/>
        <v>85313.39193999994</v>
      </c>
      <c r="AM38" s="74">
        <f t="shared" si="49"/>
        <v>-38951.407440000155</v>
      </c>
      <c r="AN38" s="68">
        <f t="shared" si="70"/>
        <v>1.246109566395648</v>
      </c>
      <c r="AO38" s="70">
        <f t="shared" si="71"/>
        <v>0.917285309522816</v>
      </c>
    </row>
    <row r="39" spans="1:41" ht="13.5" customHeight="1" thickBot="1">
      <c r="A39" s="84"/>
      <c r="B39" s="75"/>
      <c r="C39" s="75"/>
      <c r="D39" s="75"/>
      <c r="E39" s="86">
        <f t="shared" si="29"/>
        <v>0</v>
      </c>
      <c r="F39" s="75"/>
      <c r="G39" s="75"/>
      <c r="H39" s="75"/>
      <c r="I39" s="86"/>
      <c r="J39" s="75"/>
      <c r="K39" s="75"/>
      <c r="L39" s="75" t="e">
        <f t="shared" si="54"/>
        <v>#DIV/0!</v>
      </c>
      <c r="M39" s="77">
        <f t="shared" si="33"/>
        <v>0</v>
      </c>
      <c r="N39" s="81">
        <f t="shared" si="34"/>
        <v>0</v>
      </c>
      <c r="O39" s="81">
        <f t="shared" si="35"/>
        <v>0</v>
      </c>
      <c r="P39" s="69"/>
      <c r="Q39" s="69" t="e">
        <f t="shared" si="64"/>
        <v>#DIV/0!</v>
      </c>
      <c r="R39" s="75"/>
      <c r="S39" s="75"/>
      <c r="T39" s="75" t="e">
        <f t="shared" si="65"/>
        <v>#DIV/0!</v>
      </c>
      <c r="U39" s="77">
        <f t="shared" si="39"/>
        <v>0</v>
      </c>
      <c r="V39" s="75">
        <f t="shared" si="40"/>
        <v>0</v>
      </c>
      <c r="W39" s="75">
        <f t="shared" si="41"/>
        <v>0</v>
      </c>
      <c r="X39" s="69" t="e">
        <f t="shared" si="66"/>
        <v>#DIV/0!</v>
      </c>
      <c r="Y39" s="71" t="e">
        <f t="shared" si="43"/>
        <v>#DIV/0!</v>
      </c>
      <c r="Z39" s="79"/>
      <c r="AA39" s="75"/>
      <c r="AB39" s="75" t="e">
        <f t="shared" si="67"/>
        <v>#DIV/0!</v>
      </c>
      <c r="AC39" s="77">
        <f t="shared" si="17"/>
        <v>0</v>
      </c>
      <c r="AD39" s="75">
        <f t="shared" si="44"/>
        <v>0</v>
      </c>
      <c r="AE39" s="75">
        <f t="shared" si="45"/>
        <v>0</v>
      </c>
      <c r="AF39" s="69" t="e">
        <f t="shared" si="46"/>
        <v>#DIV/0!</v>
      </c>
      <c r="AG39" s="71" t="e">
        <f t="shared" si="68"/>
        <v>#DIV/0!</v>
      </c>
      <c r="AH39" s="73"/>
      <c r="AI39" s="75"/>
      <c r="AJ39" s="75" t="e">
        <f t="shared" si="69"/>
        <v>#DIV/0!</v>
      </c>
      <c r="AK39" s="77">
        <f t="shared" si="23"/>
        <v>0</v>
      </c>
      <c r="AL39" s="75">
        <f t="shared" si="48"/>
        <v>0</v>
      </c>
      <c r="AM39" s="75">
        <f t="shared" si="49"/>
        <v>0</v>
      </c>
      <c r="AN39" s="69" t="e">
        <f t="shared" si="70"/>
        <v>#DIV/0!</v>
      </c>
      <c r="AO39" s="71" t="e">
        <f t="shared" si="71"/>
        <v>#DIV/0!</v>
      </c>
    </row>
  </sheetData>
  <sheetProtection selectLockedCells="1" selectUnlockedCells="1"/>
  <mergeCells count="97">
    <mergeCell ref="J3:Q3"/>
    <mergeCell ref="R3:Y3"/>
    <mergeCell ref="Z3:AG3"/>
    <mergeCell ref="AH3:AO3"/>
    <mergeCell ref="H1:Q1"/>
    <mergeCell ref="J2:Q2"/>
    <mergeCell ref="R2:Y2"/>
    <mergeCell ref="Z2:AG2"/>
    <mergeCell ref="AH2:AO2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D9:D10"/>
    <mergeCell ref="E9:E10"/>
    <mergeCell ref="F9:F10"/>
    <mergeCell ref="G9:G10"/>
    <mergeCell ref="H9:H10"/>
    <mergeCell ref="X9:Y9"/>
    <mergeCell ref="J9:J10"/>
    <mergeCell ref="K9:K10"/>
    <mergeCell ref="L9:L10"/>
    <mergeCell ref="M9:M10"/>
    <mergeCell ref="N9:O9"/>
    <mergeCell ref="P9:Q9"/>
    <mergeCell ref="R9:R10"/>
    <mergeCell ref="S9:S10"/>
    <mergeCell ref="T9:T10"/>
    <mergeCell ref="U9:U10"/>
    <mergeCell ref="V9:W9"/>
    <mergeCell ref="AN9:AO9"/>
    <mergeCell ref="Z9:Z10"/>
    <mergeCell ref="AA9:AA10"/>
    <mergeCell ref="AB9:AB10"/>
    <mergeCell ref="AC9:AC10"/>
    <mergeCell ref="AD9:AE10"/>
    <mergeCell ref="AF9:AG10"/>
    <mergeCell ref="AH9:AH10"/>
    <mergeCell ref="AI9:AI10"/>
    <mergeCell ref="AJ9:AJ10"/>
    <mergeCell ref="AK9:AK10"/>
    <mergeCell ref="AL9:AM9"/>
    <mergeCell ref="AK27:AK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27:A28"/>
    <mergeCell ref="F27:F28"/>
    <mergeCell ref="G27:G28"/>
    <mergeCell ref="M27:M28"/>
    <mergeCell ref="U27:U28"/>
    <mergeCell ref="AC27:AC28"/>
    <mergeCell ref="U38:U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G38:AG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N38:AN39"/>
    <mergeCell ref="AO38:AO39"/>
    <mergeCell ref="AH38:AH39"/>
    <mergeCell ref="AI38:AI39"/>
    <mergeCell ref="AJ38:AJ39"/>
    <mergeCell ref="AK38:AK39"/>
    <mergeCell ref="AL38:AL39"/>
    <mergeCell ref="AM38:AM39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2020-01-22T09:26:00Z</cp:lastPrinted>
  <dcterms:created xsi:type="dcterms:W3CDTF">2020-01-22T09:17:39Z</dcterms:created>
  <dcterms:modified xsi:type="dcterms:W3CDTF">2021-01-21T14:08:41Z</dcterms:modified>
  <cp:category/>
  <cp:version/>
  <cp:contentType/>
  <cp:contentStatus/>
</cp:coreProperties>
</file>