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9 месяцев 2022" sheetId="1" r:id="rId1"/>
    <sheet name="9 месяцев 2021" sheetId="2" r:id="rId2"/>
    <sheet name="9 месяцев 2020" sheetId="3" r:id="rId3"/>
    <sheet name="9 месяцев 2019" sheetId="4" r:id="rId4"/>
    <sheet name="6 месяцев 2019" sheetId="5" r:id="rId5"/>
    <sheet name="5 месяцев 2019" sheetId="6" r:id="rId6"/>
    <sheet name="1 квартал 2019" sheetId="7" r:id="rId7"/>
    <sheet name="Лист4" sheetId="8" r:id="rId8"/>
  </sheets>
  <definedNames>
    <definedName name="_xlnm.Print_Titles" localSheetId="6">'1 квартал 2019'!$A:$A</definedName>
    <definedName name="_xlnm.Print_Titles" localSheetId="5">'5 месяцев 2019'!$A:$A</definedName>
    <definedName name="_xlnm.Print_Titles" localSheetId="4">'6 месяцев 2019'!$A:$A</definedName>
    <definedName name="_xlnm.Print_Titles" localSheetId="3">'9 месяцев 2019'!$A:$A</definedName>
    <definedName name="_xlnm.Print_Titles" localSheetId="2">'9 месяцев 2020'!$A:$A</definedName>
    <definedName name="_xlnm.Print_Titles" localSheetId="1">'9 месяцев 2021'!$A:$A</definedName>
    <definedName name="_xlnm.Print_Titles" localSheetId="0">'9 месяцев 2022'!$A:$A</definedName>
    <definedName name="_xlnm.Print_Area" localSheetId="2">'9 месяцев 2020'!$A$1:$BQ$36</definedName>
    <definedName name="_xlnm.Print_Area" localSheetId="1">'9 месяцев 2021'!$A$1:$BQ$36</definedName>
    <definedName name="_xlnm.Print_Area" localSheetId="0">'9 месяцев 2022'!$A$1:$BQ$36</definedName>
  </definedNames>
  <calcPr fullCalcOnLoad="1"/>
</workbook>
</file>

<file path=xl/sharedStrings.xml><?xml version="1.0" encoding="utf-8"?>
<sst xmlns="http://schemas.openxmlformats.org/spreadsheetml/2006/main" count="862" uniqueCount="114">
  <si>
    <t>Приложение1</t>
  </si>
  <si>
    <t>Сравнительная характеристика поступления доходов в бюджет Лахденпохского муниципального района на 01.10.2019 года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</si>
  <si>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</si>
  <si>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</si>
  <si>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</si>
  <si>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</si>
  <si>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</si>
  <si>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</si>
  <si>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</si>
  <si>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</si>
  <si>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</si>
  <si>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</si>
  <si>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</si>
  <si>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</si>
  <si>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</si>
  <si>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</si>
  <si>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</si>
  <si>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уточненный годовой план, тыс.руб.</t>
  </si>
  <si>
    <t>Коэффициент роста/снижения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</si>
  <si>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</si>
  <si>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</si>
  <si>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</si>
  <si>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</si>
  <si>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</si>
  <si>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</si>
  <si>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</si>
  <si>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</si>
  <si>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</si>
  <si>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</si>
  <si>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</si>
  <si>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</si>
  <si>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</si>
  <si>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</si>
  <si>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</si>
  <si>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</si>
  <si>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</si>
  <si>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</si>
  <si>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</si>
  <si>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</si>
  <si>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6 мес.2017 года</t>
  </si>
  <si>
    <r>
      <rPr>
        <sz val="8"/>
        <rFont val="Arial"/>
        <family val="2"/>
      </rPr>
      <t>К  6 мес..2017 г.</t>
    </r>
    <r>
      <rPr>
        <sz val="7"/>
        <rFont val="Arial"/>
        <family val="2"/>
      </rPr>
      <t>(гр.14/гр.8)</t>
    </r>
  </si>
  <si>
    <t>К 9 мес. 2017 года, тыс.руб.</t>
  </si>
  <si>
    <t>Коэфф-т роста/сниж-я к 9м.2017</t>
  </si>
  <si>
    <t>К 9 мес. 2018 года, тыс.руб.</t>
  </si>
  <si>
    <t>Коэфф-т роста/сниж-я к 9 м..2018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</si>
  <si>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</si>
  <si>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</si>
  <si>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</si>
  <si>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</si>
  <si>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</si>
  <si>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</si>
  <si>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</si>
  <si>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</si>
  <si>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</si>
  <si>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</si>
  <si>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</si>
  <si>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</si>
  <si>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</si>
  <si>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</si>
  <si>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</si>
  <si>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</si>
  <si>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</si>
  <si>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</si>
  <si>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</si>
  <si>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</si>
  <si>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</si>
  <si>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</si>
  <si>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</si>
  <si>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</si>
  <si>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</si>
  <si>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Сравнительная характеристика поступления доходов в бюджет Лахденпохского муниципального района на 01.07.2019 года</t>
  </si>
  <si>
    <t>К 6 мес. 2017 года, тыс.руб.</t>
  </si>
  <si>
    <t>Коэфф-т роста/сниж-я к 6м.2017</t>
  </si>
  <si>
    <t>К 6 мес. 2018 года, тыс.руб.</t>
  </si>
  <si>
    <t>Коэфф-т роста/сниж-я к 6 м..2018</t>
  </si>
  <si>
    <t>Сравнительная характеристика поступления доходов в бюджет Лахденпохского муниципального района на 01.06.2019 года</t>
  </si>
  <si>
    <t xml:space="preserve"> план годовой, тыс.руб.</t>
  </si>
  <si>
    <t>5 месяцев</t>
  </si>
  <si>
    <t>К 5 мес.2017 года</t>
  </si>
  <si>
    <r>
      <rPr>
        <sz val="8"/>
        <rFont val="Arial"/>
        <family val="2"/>
      </rPr>
      <t>К  5 мес..2017 г.</t>
    </r>
    <r>
      <rPr>
        <sz val="7"/>
        <rFont val="Arial"/>
        <family val="2"/>
      </rPr>
      <t>(гр.14/гр.8)</t>
    </r>
  </si>
  <si>
    <t>К 5 мес. 2017 года, тыс.руб.</t>
  </si>
  <si>
    <t>Коэфф-т роста/сниж-я к 5м.2017</t>
  </si>
  <si>
    <t>К 5 мес. 2018 года, тыс.руб.</t>
  </si>
  <si>
    <t>Коэфф-т роста/сниж-я к 5 м..2018</t>
  </si>
  <si>
    <t>Сравнительная характеристика поступления доходов в бюджет Лахденпохского муниципального района на 01.04.2019 года</t>
  </si>
  <si>
    <t>к 1 кварталу 2017 года</t>
  </si>
  <si>
    <r>
      <rPr>
        <sz val="8"/>
        <rFont val="Arial"/>
        <family val="2"/>
      </rPr>
      <t>к  1 кв.2017 г.</t>
    </r>
    <r>
      <rPr>
        <sz val="7"/>
        <rFont val="Arial"/>
        <family val="2"/>
      </rPr>
      <t>(гр.14/гр.8)</t>
    </r>
  </si>
  <si>
    <t>к 1 кварталу 2017 года, тыс.руб.</t>
  </si>
  <si>
    <t>Коэфф-т роста/сниж-я к 1 кв.2017</t>
  </si>
  <si>
    <t>к 1 кварталу 2018 года, тыс.руб.</t>
  </si>
  <si>
    <t>Коэфф-т роста/сниж-я к 1 кв.2018</t>
  </si>
  <si>
    <t>К 9 мес.2018 года</t>
  </si>
  <si>
    <t>2020 год</t>
  </si>
  <si>
    <t>К 9 мес. 2019 года, тыс.руб.</t>
  </si>
  <si>
    <t>Коэфф-т роста/сниж-я к 9м.2018</t>
  </si>
  <si>
    <t>Коэфф-т роста/сниж-я к 9 м..2019</t>
  </si>
  <si>
    <t>Сравнительная характеристика поступления доходов в бюджет Лахденпохского муниципального района на 01.10.2020 года</t>
  </si>
  <si>
    <t>Акцизы</t>
  </si>
  <si>
    <t>К  9 мес.2018 г.</t>
  </si>
  <si>
    <t>Сравнительная характеристика поступления доходов в бюджет Лахденпохского муниципального района на 01.10.2021 года</t>
  </si>
  <si>
    <t>2021 год</t>
  </si>
  <si>
    <t>К 9 мес.2019 года</t>
  </si>
  <si>
    <t>К  9 мес.2019 г.</t>
  </si>
  <si>
    <t>Коэфф-т роста/сниж-я к 9м.2019</t>
  </si>
  <si>
    <t>К 9 мес. 2020 года, тыс.руб.</t>
  </si>
  <si>
    <t>Коэфф-т роста/сниж-я к 9 м..2020</t>
  </si>
  <si>
    <t>Сравнительная характеристика поступления доходов в бюджет Лахденпохского муниципального района на 01.10.2022 года</t>
  </si>
  <si>
    <t>2022 год</t>
  </si>
  <si>
    <t>Отклонение к 9 месяцам 2020 года, тыс.руб.</t>
  </si>
  <si>
    <t>%</t>
  </si>
  <si>
    <t>тыс.руб.</t>
  </si>
  <si>
    <t>Коэфф-т роста/сниж-я к 9м.2020</t>
  </si>
  <si>
    <t>К 9 мес. 2021 года, тыс.руб.</t>
  </si>
  <si>
    <t>Коэфф-т роста/сниж-я к 9 м..2021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</si>
</sst>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1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vertical="center" textRotation="90" wrapText="1"/>
    </xf>
    <xf numFmtId="0" fontId="2" fillId="35" borderId="16" xfId="0" applyFont="1" applyFill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36" borderId="16" xfId="0" applyFont="1" applyFill="1" applyBorder="1" applyAlignment="1">
      <alignment horizontal="center" vertical="center" textRotation="90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36" borderId="23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3" borderId="29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30" xfId="0" applyBorder="1" applyAlignment="1">
      <alignment/>
    </xf>
    <xf numFmtId="0" fontId="0" fillId="36" borderId="1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3" fontId="8" fillId="33" borderId="25" xfId="0" applyNumberFormat="1" applyFont="1" applyFill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8" fillId="0" borderId="23" xfId="0" applyNumberFormat="1" applyFont="1" applyBorder="1" applyAlignment="1">
      <alignment horizontal="center" vertical="center" wrapText="1"/>
    </xf>
    <xf numFmtId="165" fontId="8" fillId="0" borderId="36" xfId="0" applyNumberFormat="1" applyFont="1" applyBorder="1" applyAlignment="1">
      <alignment horizontal="center" vertical="center" wrapText="1"/>
    </xf>
    <xf numFmtId="3" fontId="8" fillId="35" borderId="23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 wrapText="1"/>
    </xf>
    <xf numFmtId="10" fontId="8" fillId="0" borderId="23" xfId="0" applyNumberFormat="1" applyFont="1" applyBorder="1" applyAlignment="1">
      <alignment horizontal="center" vertical="center" wrapText="1"/>
    </xf>
    <xf numFmtId="2" fontId="8" fillId="35" borderId="23" xfId="0" applyNumberFormat="1" applyFont="1" applyFill="1" applyBorder="1" applyAlignment="1">
      <alignment horizontal="center" vertical="center" wrapText="1"/>
    </xf>
    <xf numFmtId="3" fontId="8" fillId="36" borderId="23" xfId="0" applyNumberFormat="1" applyFont="1" applyFill="1" applyBorder="1" applyAlignment="1">
      <alignment horizontal="center" vertical="center" wrapText="1"/>
    </xf>
    <xf numFmtId="4" fontId="8" fillId="36" borderId="39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9" fontId="4" fillId="0" borderId="29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3" fontId="4" fillId="36" borderId="11" xfId="0" applyNumberFormat="1" applyFont="1" applyFill="1" applyBorder="1" applyAlignment="1">
      <alignment horizontal="center" vertical="center" wrapText="1"/>
    </xf>
    <xf numFmtId="4" fontId="4" fillId="36" borderId="43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3" fontId="8" fillId="33" borderId="29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9" fontId="8" fillId="0" borderId="29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horizontal="center" vertical="center" wrapText="1"/>
    </xf>
    <xf numFmtId="3" fontId="8" fillId="36" borderId="11" xfId="0" applyNumberFormat="1" applyFont="1" applyFill="1" applyBorder="1" applyAlignment="1">
      <alignment horizontal="center" vertical="center" wrapText="1"/>
    </xf>
    <xf numFmtId="4" fontId="8" fillId="36" borderId="43" xfId="0" applyNumberFormat="1" applyFont="1" applyFill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164" fontId="4" fillId="0" borderId="47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 wrapText="1"/>
    </xf>
    <xf numFmtId="9" fontId="4" fillId="0" borderId="31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3" fontId="4" fillId="35" borderId="19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4" fontId="4" fillId="35" borderId="19" xfId="0" applyNumberFormat="1" applyFont="1" applyFill="1" applyBorder="1" applyAlignment="1">
      <alignment horizontal="center" vertical="center" wrapText="1"/>
    </xf>
    <xf numFmtId="3" fontId="4" fillId="36" borderId="19" xfId="0" applyNumberFormat="1" applyFont="1" applyFill="1" applyBorder="1" applyAlignment="1">
      <alignment horizontal="center" vertical="center" wrapText="1"/>
    </xf>
    <xf numFmtId="4" fontId="4" fillId="36" borderId="51" xfId="0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9" fontId="8" fillId="0" borderId="55" xfId="0" applyNumberFormat="1" applyFont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center" wrapText="1"/>
    </xf>
    <xf numFmtId="165" fontId="8" fillId="0" borderId="56" xfId="0" applyNumberFormat="1" applyFont="1" applyBorder="1" applyAlignment="1">
      <alignment horizontal="center" vertical="center" wrapText="1"/>
    </xf>
    <xf numFmtId="3" fontId="8" fillId="35" borderId="34" xfId="0" applyNumberFormat="1" applyFont="1" applyFill="1" applyBorder="1" applyAlignment="1">
      <alignment horizontal="center" vertical="center" wrapText="1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 wrapText="1"/>
    </xf>
    <xf numFmtId="10" fontId="8" fillId="0" borderId="34" xfId="0" applyNumberFormat="1" applyFont="1" applyBorder="1" applyAlignment="1">
      <alignment horizontal="center" vertical="center" wrapText="1"/>
    </xf>
    <xf numFmtId="4" fontId="8" fillId="35" borderId="34" xfId="0" applyNumberFormat="1" applyFont="1" applyFill="1" applyBorder="1" applyAlignment="1">
      <alignment horizontal="center" vertical="center" wrapText="1"/>
    </xf>
    <xf numFmtId="3" fontId="8" fillId="36" borderId="34" xfId="0" applyNumberFormat="1" applyFont="1" applyFill="1" applyBorder="1" applyAlignment="1">
      <alignment horizontal="center" vertical="center" wrapText="1"/>
    </xf>
    <xf numFmtId="4" fontId="8" fillId="36" borderId="60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vertical="center" wrapText="1"/>
    </xf>
    <xf numFmtId="3" fontId="4" fillId="0" borderId="62" xfId="0" applyNumberFormat="1" applyFont="1" applyBorder="1" applyAlignment="1">
      <alignment horizontal="center" vertical="center" wrapText="1"/>
    </xf>
    <xf numFmtId="3" fontId="4" fillId="0" borderId="63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165" fontId="4" fillId="0" borderId="63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4" fontId="4" fillId="0" borderId="63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3" fontId="4" fillId="33" borderId="64" xfId="0" applyNumberFormat="1" applyFont="1" applyFill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9" fontId="4" fillId="0" borderId="64" xfId="0" applyNumberFormat="1" applyFont="1" applyBorder="1" applyAlignment="1">
      <alignment horizontal="center" vertical="center" wrapText="1"/>
    </xf>
    <xf numFmtId="9" fontId="4" fillId="0" borderId="63" xfId="0" applyNumberFormat="1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 vertical="center" wrapText="1"/>
    </xf>
    <xf numFmtId="3" fontId="4" fillId="35" borderId="63" xfId="0" applyNumberFormat="1" applyFont="1" applyFill="1" applyBorder="1" applyAlignment="1">
      <alignment horizontal="center" vertical="center" wrapText="1"/>
    </xf>
    <xf numFmtId="4" fontId="4" fillId="0" borderId="65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wrapText="1"/>
    </xf>
    <xf numFmtId="10" fontId="4" fillId="0" borderId="63" xfId="0" applyNumberFormat="1" applyFont="1" applyBorder="1" applyAlignment="1">
      <alignment horizontal="center" vertical="center" wrapText="1"/>
    </xf>
    <xf numFmtId="4" fontId="4" fillId="35" borderId="63" xfId="0" applyNumberFormat="1" applyFont="1" applyFill="1" applyBorder="1" applyAlignment="1">
      <alignment horizontal="center" vertical="center" wrapText="1"/>
    </xf>
    <xf numFmtId="3" fontId="4" fillId="36" borderId="63" xfId="0" applyNumberFormat="1" applyFont="1" applyFill="1" applyBorder="1" applyAlignment="1">
      <alignment horizontal="center" vertical="center" wrapText="1"/>
    </xf>
    <xf numFmtId="4" fontId="4" fillId="36" borderId="67" xfId="0" applyNumberFormat="1" applyFont="1" applyFill="1" applyBorder="1" applyAlignment="1">
      <alignment horizontal="center" vertical="center" wrapText="1"/>
    </xf>
    <xf numFmtId="4" fontId="4" fillId="0" borderId="6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69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3" fontId="4" fillId="36" borderId="13" xfId="0" applyNumberFormat="1" applyFont="1" applyFill="1" applyBorder="1" applyAlignment="1">
      <alignment horizontal="center" vertical="center" wrapText="1"/>
    </xf>
    <xf numFmtId="4" fontId="4" fillId="36" borderId="70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 wrapText="1"/>
    </xf>
    <xf numFmtId="3" fontId="4" fillId="0" borderId="72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3" fontId="4" fillId="0" borderId="74" xfId="0" applyNumberFormat="1" applyFont="1" applyBorder="1" applyAlignment="1">
      <alignment horizontal="center" vertical="center" wrapText="1"/>
    </xf>
    <xf numFmtId="3" fontId="4" fillId="0" borderId="75" xfId="0" applyNumberFormat="1" applyFont="1" applyBorder="1" applyAlignment="1">
      <alignment horizontal="center" vertical="center" wrapText="1"/>
    </xf>
    <xf numFmtId="164" fontId="4" fillId="0" borderId="68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165" fontId="4" fillId="0" borderId="75" xfId="0" applyNumberFormat="1" applyFont="1" applyBorder="1" applyAlignment="1">
      <alignment horizontal="center" vertical="center" wrapText="1"/>
    </xf>
    <xf numFmtId="1" fontId="4" fillId="0" borderId="75" xfId="0" applyNumberFormat="1" applyFont="1" applyBorder="1" applyAlignment="1">
      <alignment horizontal="center" vertical="center" wrapText="1"/>
    </xf>
    <xf numFmtId="4" fontId="4" fillId="0" borderId="75" xfId="0" applyNumberFormat="1" applyFont="1" applyBorder="1" applyAlignment="1">
      <alignment horizontal="center" vertical="center"/>
    </xf>
    <xf numFmtId="3" fontId="4" fillId="33" borderId="76" xfId="0" applyNumberFormat="1" applyFont="1" applyFill="1" applyBorder="1" applyAlignment="1">
      <alignment horizontal="center" vertical="center" wrapText="1"/>
    </xf>
    <xf numFmtId="165" fontId="4" fillId="0" borderId="68" xfId="0" applyNumberFormat="1" applyFont="1" applyBorder="1" applyAlignment="1">
      <alignment horizontal="center" vertical="center" wrapText="1"/>
    </xf>
    <xf numFmtId="9" fontId="4" fillId="0" borderId="76" xfId="0" applyNumberFormat="1" applyFont="1" applyBorder="1" applyAlignment="1">
      <alignment horizontal="center" vertical="center" wrapText="1"/>
    </xf>
    <xf numFmtId="10" fontId="4" fillId="0" borderId="75" xfId="0" applyNumberFormat="1" applyFont="1" applyBorder="1" applyAlignment="1">
      <alignment horizontal="center" vertical="center" wrapText="1"/>
    </xf>
    <xf numFmtId="3" fontId="4" fillId="35" borderId="75" xfId="0" applyNumberFormat="1" applyFont="1" applyFill="1" applyBorder="1" applyAlignment="1">
      <alignment horizontal="center" vertical="center" wrapText="1"/>
    </xf>
    <xf numFmtId="4" fontId="4" fillId="0" borderId="77" xfId="0" applyNumberFormat="1" applyFont="1" applyBorder="1" applyAlignment="1">
      <alignment horizontal="center" vertical="center"/>
    </xf>
    <xf numFmtId="4" fontId="4" fillId="0" borderId="78" xfId="0" applyNumberFormat="1" applyFont="1" applyBorder="1" applyAlignment="1">
      <alignment horizontal="center" vertical="center"/>
    </xf>
    <xf numFmtId="4" fontId="4" fillId="35" borderId="75" xfId="0" applyNumberFormat="1" applyFont="1" applyFill="1" applyBorder="1" applyAlignment="1">
      <alignment horizontal="center" vertical="center" wrapText="1"/>
    </xf>
    <xf numFmtId="3" fontId="4" fillId="36" borderId="75" xfId="0" applyNumberFormat="1" applyFont="1" applyFill="1" applyBorder="1" applyAlignment="1">
      <alignment horizontal="center" vertical="center" wrapText="1"/>
    </xf>
    <xf numFmtId="4" fontId="4" fillId="36" borderId="79" xfId="0" applyNumberFormat="1" applyFont="1" applyFill="1" applyBorder="1" applyAlignment="1">
      <alignment horizontal="center" vertical="center" wrapText="1"/>
    </xf>
    <xf numFmtId="0" fontId="4" fillId="0" borderId="80" xfId="0" applyFont="1" applyBorder="1" applyAlignment="1">
      <alignment vertical="center" wrapText="1"/>
    </xf>
    <xf numFmtId="3" fontId="4" fillId="0" borderId="81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64" fontId="4" fillId="0" borderId="71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 wrapText="1"/>
    </xf>
    <xf numFmtId="165" fontId="4" fillId="0" borderId="71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4" fontId="4" fillId="0" borderId="82" xfId="0" applyNumberFormat="1" applyFont="1" applyBorder="1" applyAlignment="1">
      <alignment horizontal="center" vertical="center"/>
    </xf>
    <xf numFmtId="4" fontId="4" fillId="0" borderId="83" xfId="0" applyNumberFormat="1" applyFont="1" applyBorder="1" applyAlignment="1">
      <alignment horizontal="center" vertical="center"/>
    </xf>
    <xf numFmtId="4" fontId="4" fillId="35" borderId="18" xfId="0" applyNumberFormat="1" applyFont="1" applyFill="1" applyBorder="1" applyAlignment="1">
      <alignment horizontal="center" vertical="center" wrapText="1"/>
    </xf>
    <xf numFmtId="3" fontId="4" fillId="36" borderId="18" xfId="0" applyNumberFormat="1" applyFont="1" applyFill="1" applyBorder="1" applyAlignment="1">
      <alignment horizontal="center" vertical="center" wrapText="1"/>
    </xf>
    <xf numFmtId="4" fontId="4" fillId="36" borderId="84" xfId="0" applyNumberFormat="1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vertical="center" wrapText="1"/>
    </xf>
    <xf numFmtId="0" fontId="2" fillId="33" borderId="85" xfId="0" applyFont="1" applyFill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textRotation="90" wrapText="1"/>
    </xf>
    <xf numFmtId="0" fontId="2" fillId="34" borderId="85" xfId="0" applyFont="1" applyFill="1" applyBorder="1" applyAlignment="1">
      <alignment horizontal="center" vertical="center" textRotation="90" wrapText="1"/>
    </xf>
    <xf numFmtId="0" fontId="2" fillId="0" borderId="85" xfId="0" applyFont="1" applyBorder="1" applyAlignment="1">
      <alignment vertical="center" textRotation="90" wrapText="1"/>
    </xf>
    <xf numFmtId="0" fontId="2" fillId="35" borderId="85" xfId="0" applyFont="1" applyFill="1" applyBorder="1" applyAlignment="1">
      <alignment horizontal="center" vertical="center" textRotation="90" wrapText="1"/>
    </xf>
    <xf numFmtId="0" fontId="2" fillId="36" borderId="85" xfId="0" applyFont="1" applyFill="1" applyBorder="1" applyAlignment="1">
      <alignment horizontal="center" vertical="center" textRotation="90" wrapText="1"/>
    </xf>
    <xf numFmtId="0" fontId="0" fillId="0" borderId="85" xfId="0" applyFont="1" applyBorder="1" applyAlignment="1">
      <alignment/>
    </xf>
    <xf numFmtId="0" fontId="0" fillId="0" borderId="85" xfId="0" applyBorder="1" applyAlignment="1">
      <alignment/>
    </xf>
    <xf numFmtId="0" fontId="0" fillId="33" borderId="85" xfId="0" applyFont="1" applyFill="1" applyBorder="1" applyAlignment="1">
      <alignment/>
    </xf>
    <xf numFmtId="0" fontId="0" fillId="34" borderId="85" xfId="0" applyFont="1" applyFill="1" applyBorder="1" applyAlignment="1">
      <alignment/>
    </xf>
    <xf numFmtId="0" fontId="0" fillId="35" borderId="85" xfId="0" applyFont="1" applyFill="1" applyBorder="1" applyAlignment="1">
      <alignment/>
    </xf>
    <xf numFmtId="0" fontId="0" fillId="36" borderId="85" xfId="0" applyFont="1" applyFill="1" applyBorder="1" applyAlignment="1">
      <alignment/>
    </xf>
    <xf numFmtId="0" fontId="6" fillId="0" borderId="85" xfId="0" applyFont="1" applyBorder="1" applyAlignment="1">
      <alignment horizontal="center" vertical="center"/>
    </xf>
    <xf numFmtId="4" fontId="8" fillId="0" borderId="85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vertical="center" wrapText="1"/>
    </xf>
    <xf numFmtId="3" fontId="4" fillId="0" borderId="85" xfId="0" applyNumberFormat="1" applyFont="1" applyBorder="1" applyAlignment="1">
      <alignment horizontal="center" vertical="center" wrapText="1"/>
    </xf>
    <xf numFmtId="164" fontId="4" fillId="0" borderId="85" xfId="0" applyNumberFormat="1" applyFont="1" applyBorder="1" applyAlignment="1">
      <alignment horizontal="center" vertical="center" wrapText="1"/>
    </xf>
    <xf numFmtId="165" fontId="4" fillId="0" borderId="85" xfId="0" applyNumberFormat="1" applyFont="1" applyBorder="1" applyAlignment="1">
      <alignment horizontal="center" vertical="center" wrapText="1"/>
    </xf>
    <xf numFmtId="1" fontId="4" fillId="0" borderId="85" xfId="0" applyNumberFormat="1" applyFont="1" applyBorder="1" applyAlignment="1">
      <alignment horizontal="center" vertical="center" wrapText="1"/>
    </xf>
    <xf numFmtId="4" fontId="4" fillId="0" borderId="85" xfId="0" applyNumberFormat="1" applyFont="1" applyBorder="1" applyAlignment="1">
      <alignment horizontal="center" vertical="center"/>
    </xf>
    <xf numFmtId="3" fontId="4" fillId="33" borderId="85" xfId="0" applyNumberFormat="1" applyFont="1" applyFill="1" applyBorder="1" applyAlignment="1">
      <alignment horizontal="center" vertical="center" wrapText="1"/>
    </xf>
    <xf numFmtId="9" fontId="4" fillId="0" borderId="85" xfId="0" applyNumberFormat="1" applyFont="1" applyBorder="1" applyAlignment="1">
      <alignment horizontal="center" vertical="center" wrapText="1"/>
    </xf>
    <xf numFmtId="3" fontId="4" fillId="34" borderId="85" xfId="0" applyNumberFormat="1" applyFont="1" applyFill="1" applyBorder="1" applyAlignment="1">
      <alignment horizontal="center" vertical="center" wrapText="1"/>
    </xf>
    <xf numFmtId="165" fontId="8" fillId="0" borderId="85" xfId="0" applyNumberFormat="1" applyFont="1" applyBorder="1" applyAlignment="1">
      <alignment horizontal="center" vertical="center" wrapText="1"/>
    </xf>
    <xf numFmtId="3" fontId="4" fillId="35" borderId="85" xfId="0" applyNumberFormat="1" applyFont="1" applyFill="1" applyBorder="1" applyAlignment="1">
      <alignment horizontal="center" vertical="center" wrapText="1"/>
    </xf>
    <xf numFmtId="10" fontId="4" fillId="0" borderId="85" xfId="0" applyNumberFormat="1" applyFont="1" applyBorder="1" applyAlignment="1">
      <alignment horizontal="center" vertical="center" wrapText="1"/>
    </xf>
    <xf numFmtId="4" fontId="4" fillId="35" borderId="85" xfId="0" applyNumberFormat="1" applyFont="1" applyFill="1" applyBorder="1" applyAlignment="1">
      <alignment horizontal="center" vertical="center" wrapText="1"/>
    </xf>
    <xf numFmtId="3" fontId="4" fillId="36" borderId="85" xfId="0" applyNumberFormat="1" applyFont="1" applyFill="1" applyBorder="1" applyAlignment="1">
      <alignment horizontal="center" vertical="center" wrapText="1"/>
    </xf>
    <xf numFmtId="4" fontId="4" fillId="36" borderId="85" xfId="0" applyNumberFormat="1" applyFont="1" applyFill="1" applyBorder="1" applyAlignment="1">
      <alignment horizontal="center" vertical="center" wrapText="1"/>
    </xf>
    <xf numFmtId="0" fontId="8" fillId="33" borderId="86" xfId="0" applyFont="1" applyFill="1" applyBorder="1" applyAlignment="1">
      <alignment vertical="center" wrapText="1"/>
    </xf>
    <xf numFmtId="3" fontId="8" fillId="33" borderId="86" xfId="0" applyNumberFormat="1" applyFont="1" applyFill="1" applyBorder="1" applyAlignment="1">
      <alignment horizontal="center" vertical="center" wrapText="1"/>
    </xf>
    <xf numFmtId="164" fontId="8" fillId="33" borderId="86" xfId="0" applyNumberFormat="1" applyFont="1" applyFill="1" applyBorder="1" applyAlignment="1">
      <alignment horizontal="center" vertical="center" wrapText="1"/>
    </xf>
    <xf numFmtId="165" fontId="8" fillId="33" borderId="86" xfId="0" applyNumberFormat="1" applyFont="1" applyFill="1" applyBorder="1" applyAlignment="1">
      <alignment horizontal="center" vertical="center" wrapText="1"/>
    </xf>
    <xf numFmtId="1" fontId="8" fillId="33" borderId="86" xfId="0" applyNumberFormat="1" applyFont="1" applyFill="1" applyBorder="1" applyAlignment="1">
      <alignment horizontal="center" vertical="center" wrapText="1"/>
    </xf>
    <xf numFmtId="4" fontId="8" fillId="33" borderId="86" xfId="0" applyNumberFormat="1" applyFont="1" applyFill="1" applyBorder="1" applyAlignment="1">
      <alignment horizontal="center" vertical="center"/>
    </xf>
    <xf numFmtId="9" fontId="8" fillId="33" borderId="86" xfId="0" applyNumberFormat="1" applyFont="1" applyFill="1" applyBorder="1" applyAlignment="1">
      <alignment horizontal="center" vertical="center" wrapText="1"/>
    </xf>
    <xf numFmtId="3" fontId="8" fillId="34" borderId="86" xfId="0" applyNumberFormat="1" applyFont="1" applyFill="1" applyBorder="1" applyAlignment="1">
      <alignment horizontal="center" vertical="center" wrapText="1"/>
    </xf>
    <xf numFmtId="10" fontId="8" fillId="33" borderId="86" xfId="0" applyNumberFormat="1" applyFont="1" applyFill="1" applyBorder="1" applyAlignment="1">
      <alignment horizontal="center" vertical="center" wrapText="1"/>
    </xf>
    <xf numFmtId="4" fontId="8" fillId="33" borderId="86" xfId="0" applyNumberFormat="1" applyFont="1" applyFill="1" applyBorder="1" applyAlignment="1">
      <alignment horizontal="center" vertical="center" wrapText="1"/>
    </xf>
    <xf numFmtId="0" fontId="0" fillId="0" borderId="87" xfId="0" applyFont="1" applyBorder="1" applyAlignment="1">
      <alignment/>
    </xf>
    <xf numFmtId="3" fontId="4" fillId="0" borderId="87" xfId="0" applyNumberFormat="1" applyFont="1" applyBorder="1" applyAlignment="1">
      <alignment horizontal="center" vertical="center" wrapText="1"/>
    </xf>
    <xf numFmtId="3" fontId="8" fillId="33" borderId="88" xfId="0" applyNumberFormat="1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textRotation="90" wrapText="1"/>
    </xf>
    <xf numFmtId="0" fontId="0" fillId="0" borderId="89" xfId="0" applyBorder="1" applyAlignment="1">
      <alignment/>
    </xf>
    <xf numFmtId="4" fontId="4" fillId="0" borderId="89" xfId="0" applyNumberFormat="1" applyFont="1" applyBorder="1" applyAlignment="1">
      <alignment horizontal="center" vertical="center"/>
    </xf>
    <xf numFmtId="4" fontId="8" fillId="33" borderId="90" xfId="0" applyNumberFormat="1" applyFont="1" applyFill="1" applyBorder="1" applyAlignment="1">
      <alignment horizontal="center" vertical="center"/>
    </xf>
    <xf numFmtId="0" fontId="0" fillId="0" borderId="91" xfId="0" applyFont="1" applyBorder="1" applyAlignment="1">
      <alignment/>
    </xf>
    <xf numFmtId="3" fontId="4" fillId="0" borderId="91" xfId="0" applyNumberFormat="1" applyFont="1" applyBorder="1" applyAlignment="1">
      <alignment horizontal="center" vertical="center" wrapText="1"/>
    </xf>
    <xf numFmtId="3" fontId="8" fillId="33" borderId="92" xfId="0" applyNumberFormat="1" applyFont="1" applyFill="1" applyBorder="1" applyAlignment="1">
      <alignment horizontal="center" vertical="center" wrapText="1"/>
    </xf>
    <xf numFmtId="0" fontId="4" fillId="0" borderId="93" xfId="0" applyFont="1" applyBorder="1" applyAlignment="1">
      <alignment vertical="center" wrapText="1"/>
    </xf>
    <xf numFmtId="3" fontId="4" fillId="0" borderId="93" xfId="0" applyNumberFormat="1" applyFont="1" applyBorder="1" applyAlignment="1">
      <alignment horizontal="center" vertical="center" wrapText="1"/>
    </xf>
    <xf numFmtId="164" fontId="4" fillId="0" borderId="93" xfId="0" applyNumberFormat="1" applyFont="1" applyBorder="1" applyAlignment="1">
      <alignment horizontal="center" vertical="center" wrapText="1"/>
    </xf>
    <xf numFmtId="165" fontId="4" fillId="0" borderId="93" xfId="0" applyNumberFormat="1" applyFont="1" applyBorder="1" applyAlignment="1">
      <alignment horizontal="center" vertical="center" wrapText="1"/>
    </xf>
    <xf numFmtId="1" fontId="4" fillId="0" borderId="93" xfId="0" applyNumberFormat="1" applyFont="1" applyBorder="1" applyAlignment="1">
      <alignment horizontal="center" vertical="center" wrapText="1"/>
    </xf>
    <xf numFmtId="4" fontId="4" fillId="0" borderId="93" xfId="0" applyNumberFormat="1" applyFont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 wrapText="1"/>
    </xf>
    <xf numFmtId="9" fontId="4" fillId="0" borderId="93" xfId="0" applyNumberFormat="1" applyFont="1" applyBorder="1" applyAlignment="1">
      <alignment horizontal="center" vertical="center" wrapText="1"/>
    </xf>
    <xf numFmtId="3" fontId="4" fillId="34" borderId="93" xfId="0" applyNumberFormat="1" applyFont="1" applyFill="1" applyBorder="1" applyAlignment="1">
      <alignment horizontal="center" vertical="center" wrapText="1"/>
    </xf>
    <xf numFmtId="165" fontId="8" fillId="0" borderId="93" xfId="0" applyNumberFormat="1" applyFont="1" applyBorder="1" applyAlignment="1">
      <alignment horizontal="center" vertical="center" wrapText="1"/>
    </xf>
    <xf numFmtId="3" fontId="4" fillId="35" borderId="93" xfId="0" applyNumberFormat="1" applyFont="1" applyFill="1" applyBorder="1" applyAlignment="1">
      <alignment horizontal="center" vertical="center" wrapText="1"/>
    </xf>
    <xf numFmtId="4" fontId="4" fillId="0" borderId="94" xfId="0" applyNumberFormat="1" applyFont="1" applyBorder="1" applyAlignment="1">
      <alignment horizontal="center" vertical="center"/>
    </xf>
    <xf numFmtId="3" fontId="4" fillId="0" borderId="95" xfId="0" applyNumberFormat="1" applyFont="1" applyBorder="1" applyAlignment="1">
      <alignment horizontal="center" vertical="center" wrapText="1"/>
    </xf>
    <xf numFmtId="3" fontId="4" fillId="0" borderId="96" xfId="0" applyNumberFormat="1" applyFont="1" applyBorder="1" applyAlignment="1">
      <alignment horizontal="center" vertical="center" wrapText="1"/>
    </xf>
    <xf numFmtId="10" fontId="4" fillId="0" borderId="93" xfId="0" applyNumberFormat="1" applyFont="1" applyBorder="1" applyAlignment="1">
      <alignment horizontal="center" vertical="center" wrapText="1"/>
    </xf>
    <xf numFmtId="4" fontId="4" fillId="35" borderId="93" xfId="0" applyNumberFormat="1" applyFont="1" applyFill="1" applyBorder="1" applyAlignment="1">
      <alignment horizontal="center" vertical="center" wrapText="1"/>
    </xf>
    <xf numFmtId="3" fontId="4" fillId="36" borderId="93" xfId="0" applyNumberFormat="1" applyFont="1" applyFill="1" applyBorder="1" applyAlignment="1">
      <alignment horizontal="center" vertical="center" wrapText="1"/>
    </xf>
    <xf numFmtId="4" fontId="4" fillId="36" borderId="93" xfId="0" applyNumberFormat="1" applyFont="1" applyFill="1" applyBorder="1" applyAlignment="1">
      <alignment horizontal="center" vertical="center" wrapText="1"/>
    </xf>
    <xf numFmtId="0" fontId="8" fillId="33" borderId="97" xfId="0" applyFont="1" applyFill="1" applyBorder="1" applyAlignment="1">
      <alignment vertical="center" wrapText="1"/>
    </xf>
    <xf numFmtId="3" fontId="8" fillId="33" borderId="97" xfId="0" applyNumberFormat="1" applyFont="1" applyFill="1" applyBorder="1" applyAlignment="1">
      <alignment horizontal="center" vertical="center" wrapText="1"/>
    </xf>
    <xf numFmtId="164" fontId="8" fillId="33" borderId="97" xfId="0" applyNumberFormat="1" applyFont="1" applyFill="1" applyBorder="1" applyAlignment="1">
      <alignment horizontal="center" vertical="center" wrapText="1"/>
    </xf>
    <xf numFmtId="165" fontId="8" fillId="33" borderId="97" xfId="0" applyNumberFormat="1" applyFont="1" applyFill="1" applyBorder="1" applyAlignment="1">
      <alignment horizontal="center" vertical="center" wrapText="1"/>
    </xf>
    <xf numFmtId="1" fontId="8" fillId="33" borderId="97" xfId="0" applyNumberFormat="1" applyFont="1" applyFill="1" applyBorder="1" applyAlignment="1">
      <alignment horizontal="center" vertical="center" wrapText="1"/>
    </xf>
    <xf numFmtId="4" fontId="8" fillId="33" borderId="97" xfId="0" applyNumberFormat="1" applyFont="1" applyFill="1" applyBorder="1" applyAlignment="1">
      <alignment horizontal="center" vertical="center"/>
    </xf>
    <xf numFmtId="9" fontId="8" fillId="33" borderId="97" xfId="0" applyNumberFormat="1" applyFont="1" applyFill="1" applyBorder="1" applyAlignment="1">
      <alignment horizontal="center" vertical="center" wrapText="1"/>
    </xf>
    <xf numFmtId="3" fontId="8" fillId="34" borderId="97" xfId="0" applyNumberFormat="1" applyFont="1" applyFill="1" applyBorder="1" applyAlignment="1">
      <alignment horizontal="center" vertical="center" wrapText="1"/>
    </xf>
    <xf numFmtId="4" fontId="8" fillId="33" borderId="98" xfId="0" applyNumberFormat="1" applyFont="1" applyFill="1" applyBorder="1" applyAlignment="1">
      <alignment horizontal="center" vertical="center"/>
    </xf>
    <xf numFmtId="3" fontId="8" fillId="33" borderId="99" xfId="0" applyNumberFormat="1" applyFont="1" applyFill="1" applyBorder="1" applyAlignment="1">
      <alignment horizontal="center" vertical="center" wrapText="1"/>
    </xf>
    <xf numFmtId="3" fontId="8" fillId="33" borderId="100" xfId="0" applyNumberFormat="1" applyFont="1" applyFill="1" applyBorder="1" applyAlignment="1">
      <alignment horizontal="center" vertical="center" wrapText="1"/>
    </xf>
    <xf numFmtId="10" fontId="8" fillId="33" borderId="97" xfId="0" applyNumberFormat="1" applyFont="1" applyFill="1" applyBorder="1" applyAlignment="1">
      <alignment horizontal="center" vertical="center" wrapText="1"/>
    </xf>
    <xf numFmtId="4" fontId="8" fillId="33" borderId="97" xfId="0" applyNumberFormat="1" applyFont="1" applyFill="1" applyBorder="1" applyAlignment="1">
      <alignment horizontal="center" vertical="center" wrapText="1"/>
    </xf>
    <xf numFmtId="0" fontId="4" fillId="0" borderId="86" xfId="0" applyFont="1" applyBorder="1" applyAlignment="1">
      <alignment vertical="center" wrapText="1"/>
    </xf>
    <xf numFmtId="3" fontId="4" fillId="0" borderId="86" xfId="0" applyNumberFormat="1" applyFont="1" applyBorder="1" applyAlignment="1">
      <alignment horizontal="center" vertical="center" wrapText="1"/>
    </xf>
    <xf numFmtId="164" fontId="4" fillId="0" borderId="86" xfId="0" applyNumberFormat="1" applyFont="1" applyBorder="1" applyAlignment="1">
      <alignment horizontal="center" vertical="center" wrapText="1"/>
    </xf>
    <xf numFmtId="165" fontId="4" fillId="0" borderId="86" xfId="0" applyNumberFormat="1" applyFont="1" applyBorder="1" applyAlignment="1">
      <alignment horizontal="center" vertical="center" wrapText="1"/>
    </xf>
    <xf numFmtId="1" fontId="4" fillId="0" borderId="86" xfId="0" applyNumberFormat="1" applyFont="1" applyBorder="1" applyAlignment="1">
      <alignment horizontal="center" vertical="center" wrapText="1"/>
    </xf>
    <xf numFmtId="4" fontId="4" fillId="0" borderId="86" xfId="0" applyNumberFormat="1" applyFont="1" applyBorder="1" applyAlignment="1">
      <alignment horizontal="center" vertical="center"/>
    </xf>
    <xf numFmtId="3" fontId="4" fillId="33" borderId="86" xfId="0" applyNumberFormat="1" applyFont="1" applyFill="1" applyBorder="1" applyAlignment="1">
      <alignment horizontal="center" vertical="center" wrapText="1"/>
    </xf>
    <xf numFmtId="9" fontId="4" fillId="0" borderId="86" xfId="0" applyNumberFormat="1" applyFont="1" applyBorder="1" applyAlignment="1">
      <alignment horizontal="center" vertical="center" wrapText="1"/>
    </xf>
    <xf numFmtId="3" fontId="4" fillId="34" borderId="86" xfId="0" applyNumberFormat="1" applyFont="1" applyFill="1" applyBorder="1" applyAlignment="1">
      <alignment horizontal="center" vertical="center" wrapText="1"/>
    </xf>
    <xf numFmtId="165" fontId="8" fillId="0" borderId="86" xfId="0" applyNumberFormat="1" applyFont="1" applyBorder="1" applyAlignment="1">
      <alignment horizontal="center" vertical="center" wrapText="1"/>
    </xf>
    <xf numFmtId="3" fontId="4" fillId="35" borderId="86" xfId="0" applyNumberFormat="1" applyFont="1" applyFill="1" applyBorder="1" applyAlignment="1">
      <alignment horizontal="center" vertical="center" wrapText="1"/>
    </xf>
    <xf numFmtId="4" fontId="4" fillId="0" borderId="90" xfId="0" applyNumberFormat="1" applyFont="1" applyBorder="1" applyAlignment="1">
      <alignment horizontal="center" vertical="center"/>
    </xf>
    <xf numFmtId="3" fontId="4" fillId="0" borderId="92" xfId="0" applyNumberFormat="1" applyFont="1" applyBorder="1" applyAlignment="1">
      <alignment horizontal="center" vertical="center" wrapText="1"/>
    </xf>
    <xf numFmtId="3" fontId="4" fillId="0" borderId="88" xfId="0" applyNumberFormat="1" applyFont="1" applyBorder="1" applyAlignment="1">
      <alignment horizontal="center" vertical="center" wrapText="1"/>
    </xf>
    <xf numFmtId="10" fontId="4" fillId="0" borderId="86" xfId="0" applyNumberFormat="1" applyFont="1" applyBorder="1" applyAlignment="1">
      <alignment horizontal="center" vertical="center" wrapText="1"/>
    </xf>
    <xf numFmtId="4" fontId="4" fillId="35" borderId="86" xfId="0" applyNumberFormat="1" applyFont="1" applyFill="1" applyBorder="1" applyAlignment="1">
      <alignment horizontal="center" vertical="center" wrapText="1"/>
    </xf>
    <xf numFmtId="3" fontId="4" fillId="36" borderId="86" xfId="0" applyNumberFormat="1" applyFont="1" applyFill="1" applyBorder="1" applyAlignment="1">
      <alignment horizontal="center" vertical="center" wrapText="1"/>
    </xf>
    <xf numFmtId="4" fontId="4" fillId="36" borderId="86" xfId="0" applyNumberFormat="1" applyFont="1" applyFill="1" applyBorder="1" applyAlignment="1">
      <alignment horizontal="center" vertical="center" wrapText="1"/>
    </xf>
    <xf numFmtId="2" fontId="8" fillId="33" borderId="97" xfId="0" applyNumberFormat="1" applyFont="1" applyFill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0" fontId="6" fillId="33" borderId="86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36" borderId="86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vertical="center" wrapText="1"/>
    </xf>
    <xf numFmtId="3" fontId="8" fillId="33" borderId="101" xfId="0" applyNumberFormat="1" applyFont="1" applyFill="1" applyBorder="1" applyAlignment="1">
      <alignment horizontal="center" vertical="center" wrapText="1"/>
    </xf>
    <xf numFmtId="164" fontId="8" fillId="33" borderId="101" xfId="0" applyNumberFormat="1" applyFont="1" applyFill="1" applyBorder="1" applyAlignment="1">
      <alignment horizontal="center" vertical="center" wrapText="1"/>
    </xf>
    <xf numFmtId="165" fontId="8" fillId="33" borderId="101" xfId="0" applyNumberFormat="1" applyFont="1" applyFill="1" applyBorder="1" applyAlignment="1">
      <alignment horizontal="center" vertical="center" wrapText="1"/>
    </xf>
    <xf numFmtId="1" fontId="8" fillId="33" borderId="101" xfId="0" applyNumberFormat="1" applyFont="1" applyFill="1" applyBorder="1" applyAlignment="1">
      <alignment horizontal="center" vertical="center" wrapText="1"/>
    </xf>
    <xf numFmtId="4" fontId="8" fillId="33" borderId="101" xfId="0" applyNumberFormat="1" applyFont="1" applyFill="1" applyBorder="1" applyAlignment="1">
      <alignment horizontal="center" vertical="center"/>
    </xf>
    <xf numFmtId="9" fontId="8" fillId="33" borderId="101" xfId="0" applyNumberFormat="1" applyFont="1" applyFill="1" applyBorder="1" applyAlignment="1">
      <alignment horizontal="center" vertical="center" wrapText="1"/>
    </xf>
    <xf numFmtId="3" fontId="8" fillId="34" borderId="101" xfId="0" applyNumberFormat="1" applyFont="1" applyFill="1" applyBorder="1" applyAlignment="1">
      <alignment horizontal="center" vertical="center" wrapText="1"/>
    </xf>
    <xf numFmtId="4" fontId="8" fillId="33" borderId="102" xfId="0" applyNumberFormat="1" applyFont="1" applyFill="1" applyBorder="1" applyAlignment="1">
      <alignment horizontal="center" vertical="center"/>
    </xf>
    <xf numFmtId="3" fontId="8" fillId="33" borderId="103" xfId="0" applyNumberFormat="1" applyFont="1" applyFill="1" applyBorder="1" applyAlignment="1">
      <alignment horizontal="center" vertical="center" wrapText="1"/>
    </xf>
    <xf numFmtId="3" fontId="8" fillId="33" borderId="104" xfId="0" applyNumberFormat="1" applyFont="1" applyFill="1" applyBorder="1" applyAlignment="1">
      <alignment horizontal="center" vertical="center" wrapText="1"/>
    </xf>
    <xf numFmtId="10" fontId="8" fillId="33" borderId="101" xfId="0" applyNumberFormat="1" applyFont="1" applyFill="1" applyBorder="1" applyAlignment="1">
      <alignment horizontal="center" vertical="center" wrapText="1"/>
    </xf>
    <xf numFmtId="4" fontId="8" fillId="33" borderId="101" xfId="0" applyNumberFormat="1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vertical="center" wrapText="1"/>
    </xf>
    <xf numFmtId="3" fontId="4" fillId="0" borderId="105" xfId="0" applyNumberFormat="1" applyFont="1" applyBorder="1" applyAlignment="1">
      <alignment horizontal="center" vertical="center" wrapText="1"/>
    </xf>
    <xf numFmtId="164" fontId="4" fillId="0" borderId="105" xfId="0" applyNumberFormat="1" applyFont="1" applyBorder="1" applyAlignment="1">
      <alignment horizontal="center" vertical="center" wrapText="1"/>
    </xf>
    <xf numFmtId="165" fontId="4" fillId="0" borderId="105" xfId="0" applyNumberFormat="1" applyFont="1" applyBorder="1" applyAlignment="1">
      <alignment horizontal="center" vertical="center" wrapText="1"/>
    </xf>
    <xf numFmtId="1" fontId="4" fillId="0" borderId="105" xfId="0" applyNumberFormat="1" applyFont="1" applyBorder="1" applyAlignment="1">
      <alignment horizontal="center" vertical="center" wrapText="1"/>
    </xf>
    <xf numFmtId="4" fontId="4" fillId="0" borderId="105" xfId="0" applyNumberFormat="1" applyFont="1" applyBorder="1" applyAlignment="1">
      <alignment horizontal="center" vertical="center"/>
    </xf>
    <xf numFmtId="3" fontId="4" fillId="33" borderId="105" xfId="0" applyNumberFormat="1" applyFont="1" applyFill="1" applyBorder="1" applyAlignment="1">
      <alignment horizontal="center" vertical="center" wrapText="1"/>
    </xf>
    <xf numFmtId="9" fontId="4" fillId="0" borderId="105" xfId="0" applyNumberFormat="1" applyFont="1" applyBorder="1" applyAlignment="1">
      <alignment horizontal="center" vertical="center" wrapText="1"/>
    </xf>
    <xf numFmtId="3" fontId="4" fillId="34" borderId="105" xfId="0" applyNumberFormat="1" applyFont="1" applyFill="1" applyBorder="1" applyAlignment="1">
      <alignment horizontal="center" vertical="center" wrapText="1"/>
    </xf>
    <xf numFmtId="165" fontId="8" fillId="0" borderId="105" xfId="0" applyNumberFormat="1" applyFont="1" applyBorder="1" applyAlignment="1">
      <alignment horizontal="center" vertical="center" wrapText="1"/>
    </xf>
    <xf numFmtId="3" fontId="4" fillId="35" borderId="105" xfId="0" applyNumberFormat="1" applyFont="1" applyFill="1" applyBorder="1" applyAlignment="1">
      <alignment horizontal="center" vertical="center" wrapText="1"/>
    </xf>
    <xf numFmtId="4" fontId="4" fillId="0" borderId="106" xfId="0" applyNumberFormat="1" applyFont="1" applyBorder="1" applyAlignment="1">
      <alignment horizontal="center" vertical="center"/>
    </xf>
    <xf numFmtId="3" fontId="4" fillId="0" borderId="107" xfId="0" applyNumberFormat="1" applyFont="1" applyBorder="1" applyAlignment="1">
      <alignment horizontal="center" vertical="center" wrapText="1"/>
    </xf>
    <xf numFmtId="3" fontId="4" fillId="0" borderId="108" xfId="0" applyNumberFormat="1" applyFont="1" applyBorder="1" applyAlignment="1">
      <alignment horizontal="center" vertical="center" wrapText="1"/>
    </xf>
    <xf numFmtId="10" fontId="4" fillId="0" borderId="105" xfId="0" applyNumberFormat="1" applyFont="1" applyBorder="1" applyAlignment="1">
      <alignment horizontal="center" vertical="center" wrapText="1"/>
    </xf>
    <xf numFmtId="4" fontId="4" fillId="35" borderId="105" xfId="0" applyNumberFormat="1" applyFont="1" applyFill="1" applyBorder="1" applyAlignment="1">
      <alignment horizontal="center" vertical="center" wrapText="1"/>
    </xf>
    <xf numFmtId="3" fontId="4" fillId="36" borderId="105" xfId="0" applyNumberFormat="1" applyFont="1" applyFill="1" applyBorder="1" applyAlignment="1">
      <alignment horizontal="center" vertical="center" wrapText="1"/>
    </xf>
    <xf numFmtId="4" fontId="4" fillId="36" borderId="105" xfId="0" applyNumberFormat="1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3" fontId="4" fillId="35" borderId="96" xfId="0" applyNumberFormat="1" applyFont="1" applyFill="1" applyBorder="1" applyAlignment="1">
      <alignment horizontal="center" vertical="center" wrapText="1"/>
    </xf>
    <xf numFmtId="3" fontId="4" fillId="35" borderId="87" xfId="0" applyNumberFormat="1" applyFont="1" applyFill="1" applyBorder="1" applyAlignment="1">
      <alignment horizontal="center" vertical="center" wrapText="1"/>
    </xf>
    <xf numFmtId="3" fontId="4" fillId="35" borderId="88" xfId="0" applyNumberFormat="1" applyFont="1" applyFill="1" applyBorder="1" applyAlignment="1">
      <alignment horizontal="center" vertical="center" wrapText="1"/>
    </xf>
    <xf numFmtId="3" fontId="4" fillId="35" borderId="108" xfId="0" applyNumberFormat="1" applyFont="1" applyFill="1" applyBorder="1" applyAlignment="1">
      <alignment horizontal="center" vertical="center" wrapText="1"/>
    </xf>
    <xf numFmtId="165" fontId="8" fillId="0" borderId="109" xfId="0" applyNumberFormat="1" applyFont="1" applyBorder="1" applyAlignment="1">
      <alignment horizontal="center" vertical="center" wrapText="1"/>
    </xf>
    <xf numFmtId="165" fontId="8" fillId="0" borderId="94" xfId="0" applyNumberFormat="1" applyFont="1" applyBorder="1" applyAlignment="1">
      <alignment horizontal="center" vertical="center" wrapText="1"/>
    </xf>
    <xf numFmtId="165" fontId="8" fillId="0" borderId="89" xfId="0" applyNumberFormat="1" applyFont="1" applyBorder="1" applyAlignment="1">
      <alignment horizontal="center" vertical="center" wrapText="1"/>
    </xf>
    <xf numFmtId="165" fontId="8" fillId="0" borderId="90" xfId="0" applyNumberFormat="1" applyFont="1" applyBorder="1" applyAlignment="1">
      <alignment horizontal="center" vertical="center" wrapText="1"/>
    </xf>
    <xf numFmtId="165" fontId="8" fillId="33" borderId="90" xfId="0" applyNumberFormat="1" applyFont="1" applyFill="1" applyBorder="1" applyAlignment="1">
      <alignment horizontal="center" vertical="center" wrapText="1"/>
    </xf>
    <xf numFmtId="165" fontId="8" fillId="33" borderId="10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wrapText="1"/>
    </xf>
    <xf numFmtId="0" fontId="6" fillId="35" borderId="85" xfId="0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textRotation="90" wrapText="1"/>
    </xf>
    <xf numFmtId="0" fontId="2" fillId="0" borderId="87" xfId="0" applyFont="1" applyBorder="1" applyAlignment="1">
      <alignment horizontal="center" vertical="center" textRotation="90" wrapText="1"/>
    </xf>
    <xf numFmtId="0" fontId="2" fillId="35" borderId="85" xfId="0" applyFont="1" applyFill="1" applyBorder="1" applyAlignment="1">
      <alignment horizontal="center" vertical="center" wrapText="1"/>
    </xf>
    <xf numFmtId="0" fontId="4" fillId="0" borderId="85" xfId="0" applyFont="1" applyBorder="1" applyAlignment="1">
      <alignment vertical="center" wrapText="1"/>
    </xf>
    <xf numFmtId="0" fontId="4" fillId="0" borderId="86" xfId="0" applyFont="1" applyBorder="1" applyAlignment="1">
      <alignment vertical="center" wrapText="1"/>
    </xf>
    <xf numFmtId="3" fontId="4" fillId="0" borderId="85" xfId="0" applyNumberFormat="1" applyFont="1" applyBorder="1" applyAlignment="1">
      <alignment horizontal="center" vertical="center" wrapText="1"/>
    </xf>
    <xf numFmtId="3" fontId="4" fillId="0" borderId="86" xfId="0" applyNumberFormat="1" applyFont="1" applyBorder="1" applyAlignment="1">
      <alignment horizontal="center" vertical="center" wrapText="1"/>
    </xf>
    <xf numFmtId="165" fontId="4" fillId="0" borderId="85" xfId="0" applyNumberFormat="1" applyFont="1" applyBorder="1" applyAlignment="1">
      <alignment horizontal="center" vertical="center" wrapText="1"/>
    </xf>
    <xf numFmtId="165" fontId="4" fillId="0" borderId="86" xfId="0" applyNumberFormat="1" applyFont="1" applyBorder="1" applyAlignment="1">
      <alignment horizontal="center" vertical="center" wrapText="1"/>
    </xf>
    <xf numFmtId="0" fontId="8" fillId="33" borderId="93" xfId="0" applyFont="1" applyFill="1" applyBorder="1" applyAlignment="1">
      <alignment vertical="center" wrapText="1"/>
    </xf>
    <xf numFmtId="0" fontId="8" fillId="33" borderId="86" xfId="0" applyFont="1" applyFill="1" applyBorder="1" applyAlignment="1">
      <alignment vertical="center" wrapText="1"/>
    </xf>
    <xf numFmtId="3" fontId="8" fillId="33" borderId="93" xfId="0" applyNumberFormat="1" applyFont="1" applyFill="1" applyBorder="1" applyAlignment="1">
      <alignment horizontal="center" vertical="center" wrapText="1"/>
    </xf>
    <xf numFmtId="3" fontId="8" fillId="33" borderId="86" xfId="0" applyNumberFormat="1" applyFont="1" applyFill="1" applyBorder="1" applyAlignment="1">
      <alignment horizontal="center" vertical="center" wrapText="1"/>
    </xf>
    <xf numFmtId="164" fontId="8" fillId="33" borderId="93" xfId="0" applyNumberFormat="1" applyFont="1" applyFill="1" applyBorder="1" applyAlignment="1">
      <alignment horizontal="center" vertical="center" wrapText="1"/>
    </xf>
    <xf numFmtId="164" fontId="8" fillId="33" borderId="86" xfId="0" applyNumberFormat="1" applyFont="1" applyFill="1" applyBorder="1" applyAlignment="1">
      <alignment horizontal="center" vertical="center" wrapText="1"/>
    </xf>
    <xf numFmtId="165" fontId="8" fillId="33" borderId="93" xfId="0" applyNumberFormat="1" applyFont="1" applyFill="1" applyBorder="1" applyAlignment="1">
      <alignment horizontal="center" vertical="center" wrapText="1"/>
    </xf>
    <xf numFmtId="165" fontId="8" fillId="33" borderId="86" xfId="0" applyNumberFormat="1" applyFont="1" applyFill="1" applyBorder="1" applyAlignment="1">
      <alignment horizontal="center" vertical="center" wrapText="1"/>
    </xf>
    <xf numFmtId="1" fontId="8" fillId="33" borderId="93" xfId="0" applyNumberFormat="1" applyFont="1" applyFill="1" applyBorder="1" applyAlignment="1">
      <alignment horizontal="center" vertical="center" wrapText="1"/>
    </xf>
    <xf numFmtId="1" fontId="8" fillId="33" borderId="86" xfId="0" applyNumberFormat="1" applyFont="1" applyFill="1" applyBorder="1" applyAlignment="1">
      <alignment horizontal="center" vertical="center" wrapText="1"/>
    </xf>
    <xf numFmtId="4" fontId="8" fillId="33" borderId="93" xfId="0" applyNumberFormat="1" applyFont="1" applyFill="1" applyBorder="1" applyAlignment="1">
      <alignment horizontal="center" vertical="center"/>
    </xf>
    <xf numFmtId="4" fontId="8" fillId="33" borderId="86" xfId="0" applyNumberFormat="1" applyFont="1" applyFill="1" applyBorder="1" applyAlignment="1">
      <alignment horizontal="center" vertical="center"/>
    </xf>
    <xf numFmtId="9" fontId="8" fillId="33" borderId="93" xfId="0" applyNumberFormat="1" applyFont="1" applyFill="1" applyBorder="1" applyAlignment="1">
      <alignment horizontal="center" vertical="center" wrapText="1"/>
    </xf>
    <xf numFmtId="9" fontId="8" fillId="33" borderId="86" xfId="0" applyNumberFormat="1" applyFont="1" applyFill="1" applyBorder="1" applyAlignment="1">
      <alignment horizontal="center" vertical="center" wrapText="1"/>
    </xf>
    <xf numFmtId="3" fontId="8" fillId="34" borderId="93" xfId="0" applyNumberFormat="1" applyFont="1" applyFill="1" applyBorder="1" applyAlignment="1">
      <alignment horizontal="center" vertical="center" wrapText="1"/>
    </xf>
    <xf numFmtId="3" fontId="8" fillId="34" borderId="86" xfId="0" applyNumberFormat="1" applyFont="1" applyFill="1" applyBorder="1" applyAlignment="1">
      <alignment horizontal="center" vertical="center" wrapText="1"/>
    </xf>
    <xf numFmtId="4" fontId="8" fillId="33" borderId="94" xfId="0" applyNumberFormat="1" applyFont="1" applyFill="1" applyBorder="1" applyAlignment="1">
      <alignment horizontal="center" vertical="center"/>
    </xf>
    <xf numFmtId="4" fontId="8" fillId="33" borderId="90" xfId="0" applyNumberFormat="1" applyFont="1" applyFill="1" applyBorder="1" applyAlignment="1">
      <alignment horizontal="center" vertical="center"/>
    </xf>
    <xf numFmtId="3" fontId="8" fillId="33" borderId="95" xfId="0" applyNumberFormat="1" applyFont="1" applyFill="1" applyBorder="1" applyAlignment="1">
      <alignment horizontal="center" vertical="center" wrapText="1"/>
    </xf>
    <xf numFmtId="3" fontId="8" fillId="33" borderId="92" xfId="0" applyNumberFormat="1" applyFont="1" applyFill="1" applyBorder="1" applyAlignment="1">
      <alignment horizontal="center" vertical="center" wrapText="1"/>
    </xf>
    <xf numFmtId="3" fontId="8" fillId="33" borderId="96" xfId="0" applyNumberFormat="1" applyFont="1" applyFill="1" applyBorder="1" applyAlignment="1">
      <alignment horizontal="center" vertical="center" wrapText="1"/>
    </xf>
    <xf numFmtId="3" fontId="8" fillId="33" borderId="88" xfId="0" applyNumberFormat="1" applyFont="1" applyFill="1" applyBorder="1" applyAlignment="1">
      <alignment horizontal="center" vertical="center" wrapText="1"/>
    </xf>
    <xf numFmtId="4" fontId="8" fillId="0" borderId="85" xfId="0" applyNumberFormat="1" applyFont="1" applyBorder="1" applyAlignment="1">
      <alignment horizontal="center" vertical="center"/>
    </xf>
    <xf numFmtId="10" fontId="8" fillId="33" borderId="93" xfId="0" applyNumberFormat="1" applyFont="1" applyFill="1" applyBorder="1" applyAlignment="1">
      <alignment horizontal="center" vertical="center" wrapText="1"/>
    </xf>
    <xf numFmtId="10" fontId="8" fillId="33" borderId="86" xfId="0" applyNumberFormat="1" applyFont="1" applyFill="1" applyBorder="1" applyAlignment="1">
      <alignment horizontal="center" vertical="center" wrapText="1"/>
    </xf>
    <xf numFmtId="4" fontId="8" fillId="33" borderId="93" xfId="0" applyNumberFormat="1" applyFont="1" applyFill="1" applyBorder="1" applyAlignment="1">
      <alignment horizontal="center" vertical="center" wrapText="1"/>
    </xf>
    <xf numFmtId="4" fontId="8" fillId="33" borderId="8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8" fillId="36" borderId="60" xfId="0" applyNumberFormat="1" applyFont="1" applyFill="1" applyBorder="1" applyAlignment="1">
      <alignment horizontal="center" vertical="center" wrapText="1"/>
    </xf>
    <xf numFmtId="4" fontId="8" fillId="0" borderId="54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 wrapText="1"/>
    </xf>
    <xf numFmtId="10" fontId="8" fillId="0" borderId="34" xfId="0" applyNumberFormat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 wrapText="1"/>
    </xf>
    <xf numFmtId="3" fontId="8" fillId="35" borderId="34" xfId="0" applyNumberFormat="1" applyFont="1" applyFill="1" applyBorder="1" applyAlignment="1">
      <alignment horizontal="center" vertical="center" wrapText="1"/>
    </xf>
    <xf numFmtId="4" fontId="8" fillId="35" borderId="34" xfId="0" applyNumberFormat="1" applyFont="1" applyFill="1" applyBorder="1" applyAlignment="1">
      <alignment horizontal="center" vertical="center" wrapText="1"/>
    </xf>
    <xf numFmtId="3" fontId="8" fillId="36" borderId="34" xfId="0" applyNumberFormat="1" applyFont="1" applyFill="1" applyBorder="1" applyAlignment="1">
      <alignment horizontal="center" vertical="center" wrapText="1"/>
    </xf>
    <xf numFmtId="3" fontId="8" fillId="33" borderId="34" xfId="0" applyNumberFormat="1" applyFont="1" applyFill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/>
    </xf>
    <xf numFmtId="165" fontId="8" fillId="0" borderId="56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110" xfId="0" applyFont="1" applyBorder="1" applyAlignment="1">
      <alignment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35" borderId="3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3" fontId="8" fillId="0" borderId="72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6" fillId="35" borderId="111" xfId="0" applyFont="1" applyFill="1" applyBorder="1" applyAlignment="1">
      <alignment horizontal="center" vertical="center" wrapText="1"/>
    </xf>
    <xf numFmtId="0" fontId="6" fillId="35" borderId="112" xfId="0" applyFont="1" applyFill="1" applyBorder="1" applyAlignment="1">
      <alignment horizontal="center" vertical="center" wrapText="1"/>
    </xf>
    <xf numFmtId="0" fontId="6" fillId="35" borderId="1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5F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zoomScalePageLayoutView="0" workbookViewId="0" topLeftCell="A1">
      <selection activeCell="BI34" sqref="BI34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57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6.710937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0039062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40" t="s">
        <v>0</v>
      </c>
      <c r="BO1" s="440"/>
      <c r="BP1" s="440"/>
      <c r="BQ1" s="440"/>
    </row>
    <row r="2" spans="1:70" ht="15">
      <c r="A2" s="2" t="s">
        <v>106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41" t="s">
        <v>2</v>
      </c>
      <c r="B5" s="442" t="s">
        <v>3</v>
      </c>
      <c r="C5" s="442"/>
      <c r="D5" s="442"/>
      <c r="E5" s="442"/>
      <c r="F5" s="442" t="s">
        <v>4</v>
      </c>
      <c r="G5" s="442"/>
      <c r="H5" s="442"/>
      <c r="I5" s="442"/>
      <c r="J5" s="442" t="s">
        <v>5</v>
      </c>
      <c r="K5" s="442"/>
      <c r="L5" s="442"/>
      <c r="M5" s="442"/>
      <c r="N5" s="442"/>
      <c r="O5" s="442"/>
      <c r="P5" s="442"/>
      <c r="Q5" s="442"/>
      <c r="R5" s="442" t="s">
        <v>6</v>
      </c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 t="s">
        <v>92</v>
      </c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3"/>
      <c r="AS5" s="444" t="s">
        <v>100</v>
      </c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3"/>
      <c r="BF5" s="445" t="s">
        <v>107</v>
      </c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</row>
    <row r="6" spans="1:70" ht="33" customHeight="1">
      <c r="A6" s="441"/>
      <c r="B6" s="446" t="s">
        <v>10</v>
      </c>
      <c r="C6" s="446" t="s">
        <v>11</v>
      </c>
      <c r="D6" s="446" t="s">
        <v>12</v>
      </c>
      <c r="E6" s="446" t="s">
        <v>13</v>
      </c>
      <c r="F6" s="446" t="s">
        <v>10</v>
      </c>
      <c r="G6" s="446" t="s">
        <v>11</v>
      </c>
      <c r="H6" s="446" t="s">
        <v>12</v>
      </c>
      <c r="I6" s="446" t="s">
        <v>13</v>
      </c>
      <c r="J6" s="446" t="s">
        <v>10</v>
      </c>
      <c r="K6" s="446" t="s">
        <v>11</v>
      </c>
      <c r="L6" s="446" t="s">
        <v>12</v>
      </c>
      <c r="M6" s="446" t="s">
        <v>13</v>
      </c>
      <c r="N6" s="447" t="s">
        <v>14</v>
      </c>
      <c r="O6" s="447"/>
      <c r="P6" s="448" t="s">
        <v>15</v>
      </c>
      <c r="Q6" s="448"/>
      <c r="R6" s="446" t="s">
        <v>16</v>
      </c>
      <c r="S6" s="447" t="s">
        <v>11</v>
      </c>
      <c r="T6" s="447"/>
      <c r="U6" s="447"/>
      <c r="V6" s="447"/>
      <c r="W6" s="446" t="s">
        <v>12</v>
      </c>
      <c r="X6" s="446" t="s">
        <v>13</v>
      </c>
      <c r="Y6" s="447" t="s">
        <v>14</v>
      </c>
      <c r="Z6" s="447"/>
      <c r="AA6" s="448" t="s">
        <v>15</v>
      </c>
      <c r="AB6" s="448"/>
      <c r="AC6" s="446" t="s">
        <v>17</v>
      </c>
      <c r="AD6" s="447" t="s">
        <v>11</v>
      </c>
      <c r="AE6" s="447"/>
      <c r="AF6" s="447"/>
      <c r="AG6" s="447"/>
      <c r="AH6" s="447"/>
      <c r="AI6" s="447"/>
      <c r="AJ6" s="447"/>
      <c r="AK6" s="449" t="s">
        <v>14</v>
      </c>
      <c r="AL6" s="449"/>
      <c r="AM6" s="449"/>
      <c r="AN6" s="449"/>
      <c r="AO6" s="447" t="s">
        <v>18</v>
      </c>
      <c r="AP6" s="447"/>
      <c r="AQ6" s="447"/>
      <c r="AR6" s="450"/>
      <c r="AS6" s="451" t="s">
        <v>17</v>
      </c>
      <c r="AT6" s="447" t="s">
        <v>11</v>
      </c>
      <c r="AU6" s="447"/>
      <c r="AV6" s="447"/>
      <c r="AW6" s="447"/>
      <c r="AX6" s="447"/>
      <c r="AY6" s="447"/>
      <c r="AZ6" s="447"/>
      <c r="BA6" s="548" t="s">
        <v>108</v>
      </c>
      <c r="BB6" s="549"/>
      <c r="BC6" s="549"/>
      <c r="BD6" s="549"/>
      <c r="BE6" s="550"/>
      <c r="BF6" s="452" t="s">
        <v>17</v>
      </c>
      <c r="BG6" s="447" t="s">
        <v>11</v>
      </c>
      <c r="BH6" s="447"/>
      <c r="BI6" s="447"/>
      <c r="BJ6" s="447"/>
      <c r="BK6" s="447"/>
      <c r="BL6" s="447"/>
      <c r="BM6" s="447"/>
      <c r="BN6" s="453" t="s">
        <v>19</v>
      </c>
      <c r="BO6" s="453"/>
      <c r="BP6" s="453"/>
      <c r="BQ6" s="453"/>
      <c r="BR6" s="290" t="s">
        <v>18</v>
      </c>
    </row>
    <row r="7" spans="1:70" ht="56.25" customHeight="1">
      <c r="A7" s="441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289" t="s">
        <v>20</v>
      </c>
      <c r="O7" s="289" t="s">
        <v>21</v>
      </c>
      <c r="P7" s="289" t="s">
        <v>22</v>
      </c>
      <c r="Q7" s="289" t="s">
        <v>23</v>
      </c>
      <c r="R7" s="446"/>
      <c r="S7" s="291" t="s">
        <v>24</v>
      </c>
      <c r="T7" s="289" t="s">
        <v>25</v>
      </c>
      <c r="U7" s="289" t="s">
        <v>26</v>
      </c>
      <c r="V7" s="292" t="s">
        <v>27</v>
      </c>
      <c r="W7" s="446"/>
      <c r="X7" s="446"/>
      <c r="Y7" s="289" t="s">
        <v>28</v>
      </c>
      <c r="Z7" s="289" t="s">
        <v>29</v>
      </c>
      <c r="AA7" s="289" t="s">
        <v>30</v>
      </c>
      <c r="AB7" s="289" t="s">
        <v>31</v>
      </c>
      <c r="AC7" s="446"/>
      <c r="AD7" s="291" t="s">
        <v>25</v>
      </c>
      <c r="AE7" s="446" t="s">
        <v>12</v>
      </c>
      <c r="AF7" s="293" t="s">
        <v>26</v>
      </c>
      <c r="AG7" s="446" t="s">
        <v>12</v>
      </c>
      <c r="AH7" s="292" t="s">
        <v>27</v>
      </c>
      <c r="AI7" s="289" t="s">
        <v>32</v>
      </c>
      <c r="AJ7" s="294" t="s">
        <v>33</v>
      </c>
      <c r="AK7" s="295" t="s">
        <v>34</v>
      </c>
      <c r="AL7" s="295" t="s">
        <v>35</v>
      </c>
      <c r="AM7" s="295" t="s">
        <v>36</v>
      </c>
      <c r="AN7" s="295" t="s">
        <v>37</v>
      </c>
      <c r="AO7" s="289" t="s">
        <v>38</v>
      </c>
      <c r="AP7" s="289"/>
      <c r="AQ7" s="289"/>
      <c r="AR7" s="333" t="s">
        <v>31</v>
      </c>
      <c r="AS7" s="451"/>
      <c r="AT7" s="291" t="s">
        <v>25</v>
      </c>
      <c r="AU7" s="446" t="s">
        <v>12</v>
      </c>
      <c r="AV7" s="293" t="s">
        <v>26</v>
      </c>
      <c r="AW7" s="446" t="s">
        <v>12</v>
      </c>
      <c r="AX7" s="292" t="s">
        <v>27</v>
      </c>
      <c r="AY7" s="289" t="s">
        <v>32</v>
      </c>
      <c r="AZ7" s="294" t="s">
        <v>33</v>
      </c>
      <c r="BA7" s="295" t="s">
        <v>110</v>
      </c>
      <c r="BB7" s="295"/>
      <c r="BC7" s="295"/>
      <c r="BD7" s="295"/>
      <c r="BE7" s="333" t="s">
        <v>109</v>
      </c>
      <c r="BF7" s="452"/>
      <c r="BG7" s="291" t="s">
        <v>25</v>
      </c>
      <c r="BH7" s="446" t="s">
        <v>12</v>
      </c>
      <c r="BI7" s="293" t="s">
        <v>26</v>
      </c>
      <c r="BJ7" s="446" t="s">
        <v>12</v>
      </c>
      <c r="BK7" s="292" t="s">
        <v>27</v>
      </c>
      <c r="BL7" s="289" t="s">
        <v>32</v>
      </c>
      <c r="BM7" s="294" t="s">
        <v>33</v>
      </c>
      <c r="BN7" s="295" t="s">
        <v>104</v>
      </c>
      <c r="BO7" s="295" t="s">
        <v>111</v>
      </c>
      <c r="BP7" s="296" t="s">
        <v>112</v>
      </c>
      <c r="BQ7" s="296" t="s">
        <v>113</v>
      </c>
      <c r="BR7" s="289" t="s">
        <v>45</v>
      </c>
    </row>
    <row r="8" spans="1:70" ht="13.5" customHeight="1" hidden="1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  <c r="Q8" s="298"/>
      <c r="R8" s="297"/>
      <c r="S8" s="299"/>
      <c r="T8" s="297"/>
      <c r="U8" s="297"/>
      <c r="V8" s="297"/>
      <c r="W8" s="297"/>
      <c r="X8" s="297"/>
      <c r="Y8" s="297"/>
      <c r="Z8" s="297"/>
      <c r="AA8" s="298"/>
      <c r="AB8" s="298"/>
      <c r="AC8" s="297"/>
      <c r="AD8" s="299"/>
      <c r="AE8" s="446"/>
      <c r="AF8" s="300"/>
      <c r="AG8" s="446"/>
      <c r="AH8" s="297"/>
      <c r="AI8" s="297"/>
      <c r="AJ8" s="297"/>
      <c r="AK8" s="301"/>
      <c r="AL8" s="301"/>
      <c r="AM8" s="301"/>
      <c r="AN8" s="301"/>
      <c r="AO8" s="298"/>
      <c r="AP8" s="298"/>
      <c r="AQ8" s="298"/>
      <c r="AR8" s="334"/>
      <c r="AS8" s="337"/>
      <c r="AT8" s="299"/>
      <c r="AU8" s="446"/>
      <c r="AV8" s="300"/>
      <c r="AW8" s="446"/>
      <c r="AX8" s="297"/>
      <c r="AY8" s="297"/>
      <c r="AZ8" s="297"/>
      <c r="BA8" s="301"/>
      <c r="BB8" s="301"/>
      <c r="BC8" s="301"/>
      <c r="BD8" s="301"/>
      <c r="BE8" s="334"/>
      <c r="BF8" s="330"/>
      <c r="BG8" s="299"/>
      <c r="BH8" s="446"/>
      <c r="BI8" s="300"/>
      <c r="BJ8" s="446"/>
      <c r="BK8" s="297"/>
      <c r="BL8" s="297"/>
      <c r="BM8" s="297"/>
      <c r="BN8" s="301"/>
      <c r="BO8" s="301"/>
      <c r="BP8" s="302"/>
      <c r="BQ8" s="302"/>
      <c r="BR8" s="298"/>
    </row>
    <row r="9" spans="1:70" ht="3" customHeight="1" hidden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  <c r="Q9" s="298"/>
      <c r="R9" s="297"/>
      <c r="S9" s="299"/>
      <c r="T9" s="297"/>
      <c r="U9" s="297"/>
      <c r="V9" s="297"/>
      <c r="W9" s="297"/>
      <c r="X9" s="297"/>
      <c r="Y9" s="297"/>
      <c r="Z9" s="297"/>
      <c r="AA9" s="298"/>
      <c r="AB9" s="298"/>
      <c r="AC9" s="297"/>
      <c r="AD9" s="299"/>
      <c r="AE9" s="297"/>
      <c r="AF9" s="300"/>
      <c r="AG9" s="297"/>
      <c r="AH9" s="297"/>
      <c r="AI9" s="297"/>
      <c r="AJ9" s="297"/>
      <c r="AK9" s="301"/>
      <c r="AL9" s="301"/>
      <c r="AM9" s="301"/>
      <c r="AN9" s="301"/>
      <c r="AO9" s="298"/>
      <c r="AP9" s="298"/>
      <c r="AQ9" s="298"/>
      <c r="AR9" s="334"/>
      <c r="AS9" s="337"/>
      <c r="AT9" s="299"/>
      <c r="AU9" s="297"/>
      <c r="AV9" s="300"/>
      <c r="AW9" s="297"/>
      <c r="AX9" s="297"/>
      <c r="AY9" s="297"/>
      <c r="AZ9" s="297"/>
      <c r="BA9" s="301"/>
      <c r="BB9" s="301"/>
      <c r="BC9" s="301"/>
      <c r="BD9" s="301"/>
      <c r="BE9" s="334"/>
      <c r="BF9" s="330"/>
      <c r="BG9" s="299"/>
      <c r="BH9" s="297"/>
      <c r="BI9" s="300"/>
      <c r="BJ9" s="297"/>
      <c r="BK9" s="297"/>
      <c r="BL9" s="297"/>
      <c r="BM9" s="297"/>
      <c r="BN9" s="301"/>
      <c r="BO9" s="301"/>
      <c r="BP9" s="302"/>
      <c r="BQ9" s="302"/>
      <c r="BR9" s="298"/>
    </row>
    <row r="10" spans="1:70" ht="13.5" customHeight="1" hidden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  <c r="Q10" s="298"/>
      <c r="R10" s="297"/>
      <c r="S10" s="299"/>
      <c r="T10" s="297"/>
      <c r="U10" s="297"/>
      <c r="V10" s="297"/>
      <c r="W10" s="297"/>
      <c r="X10" s="297"/>
      <c r="Y10" s="297"/>
      <c r="Z10" s="297"/>
      <c r="AA10" s="298"/>
      <c r="AB10" s="298"/>
      <c r="AC10" s="297"/>
      <c r="AD10" s="299"/>
      <c r="AE10" s="297"/>
      <c r="AF10" s="300"/>
      <c r="AG10" s="297"/>
      <c r="AH10" s="297"/>
      <c r="AI10" s="297"/>
      <c r="AJ10" s="297"/>
      <c r="AK10" s="301"/>
      <c r="AL10" s="301"/>
      <c r="AM10" s="301"/>
      <c r="AN10" s="301"/>
      <c r="AO10" s="298"/>
      <c r="AP10" s="298"/>
      <c r="AQ10" s="298"/>
      <c r="AR10" s="334"/>
      <c r="AS10" s="337"/>
      <c r="AT10" s="299"/>
      <c r="AU10" s="297"/>
      <c r="AV10" s="300"/>
      <c r="AW10" s="297"/>
      <c r="AX10" s="297"/>
      <c r="AY10" s="297"/>
      <c r="AZ10" s="297"/>
      <c r="BA10" s="301"/>
      <c r="BB10" s="301"/>
      <c r="BC10" s="301"/>
      <c r="BD10" s="301"/>
      <c r="BE10" s="334"/>
      <c r="BF10" s="330"/>
      <c r="BG10" s="299"/>
      <c r="BH10" s="297"/>
      <c r="BI10" s="300"/>
      <c r="BJ10" s="297"/>
      <c r="BK10" s="297"/>
      <c r="BL10" s="297"/>
      <c r="BM10" s="297"/>
      <c r="BN10" s="301"/>
      <c r="BO10" s="301"/>
      <c r="BP10" s="302"/>
      <c r="BQ10" s="302"/>
      <c r="BR10" s="298"/>
    </row>
    <row r="11" spans="1:70" ht="13.5" thickBot="1">
      <c r="A11" s="390">
        <v>1</v>
      </c>
      <c r="B11" s="390">
        <v>2</v>
      </c>
      <c r="C11" s="390">
        <v>3</v>
      </c>
      <c r="D11" s="390">
        <v>4</v>
      </c>
      <c r="E11" s="390">
        <v>5</v>
      </c>
      <c r="F11" s="390">
        <v>6</v>
      </c>
      <c r="G11" s="390">
        <v>7</v>
      </c>
      <c r="H11" s="390">
        <v>8</v>
      </c>
      <c r="I11" s="390">
        <v>9</v>
      </c>
      <c r="J11" s="390">
        <v>10</v>
      </c>
      <c r="K11" s="390">
        <v>11</v>
      </c>
      <c r="L11" s="390">
        <v>12</v>
      </c>
      <c r="M11" s="390">
        <v>13</v>
      </c>
      <c r="N11" s="390">
        <v>14</v>
      </c>
      <c r="O11" s="390">
        <v>15</v>
      </c>
      <c r="P11" s="390">
        <v>16</v>
      </c>
      <c r="Q11" s="390">
        <v>17</v>
      </c>
      <c r="R11" s="390">
        <v>2</v>
      </c>
      <c r="S11" s="391">
        <v>3</v>
      </c>
      <c r="T11" s="390">
        <v>20</v>
      </c>
      <c r="U11" s="390">
        <v>21</v>
      </c>
      <c r="V11" s="390">
        <v>4</v>
      </c>
      <c r="W11" s="390">
        <v>5</v>
      </c>
      <c r="X11" s="390">
        <v>6</v>
      </c>
      <c r="Y11" s="390">
        <v>25</v>
      </c>
      <c r="Z11" s="390">
        <v>26</v>
      </c>
      <c r="AA11" s="390">
        <v>27</v>
      </c>
      <c r="AB11" s="390">
        <v>28</v>
      </c>
      <c r="AC11" s="390">
        <v>2</v>
      </c>
      <c r="AD11" s="391">
        <v>3</v>
      </c>
      <c r="AE11" s="390">
        <v>31</v>
      </c>
      <c r="AF11" s="392">
        <v>3</v>
      </c>
      <c r="AG11" s="390">
        <v>4</v>
      </c>
      <c r="AH11" s="390">
        <v>35</v>
      </c>
      <c r="AI11" s="390">
        <v>4</v>
      </c>
      <c r="AJ11" s="390">
        <v>5</v>
      </c>
      <c r="AK11" s="393">
        <v>11</v>
      </c>
      <c r="AL11" s="393">
        <v>39</v>
      </c>
      <c r="AM11" s="393">
        <v>40</v>
      </c>
      <c r="AN11" s="393">
        <v>41</v>
      </c>
      <c r="AO11" s="390">
        <v>12</v>
      </c>
      <c r="AP11" s="390">
        <v>43</v>
      </c>
      <c r="AQ11" s="390">
        <v>44</v>
      </c>
      <c r="AR11" s="394">
        <v>45</v>
      </c>
      <c r="AS11" s="395">
        <v>6</v>
      </c>
      <c r="AT11" s="391">
        <v>7</v>
      </c>
      <c r="AU11" s="390">
        <v>31</v>
      </c>
      <c r="AV11" s="392">
        <v>7</v>
      </c>
      <c r="AW11" s="390">
        <v>8</v>
      </c>
      <c r="AX11" s="390">
        <v>35</v>
      </c>
      <c r="AY11" s="390">
        <v>8</v>
      </c>
      <c r="AZ11" s="390">
        <v>9</v>
      </c>
      <c r="BA11" s="393">
        <v>10</v>
      </c>
      <c r="BB11" s="393">
        <v>39</v>
      </c>
      <c r="BC11" s="393">
        <v>40</v>
      </c>
      <c r="BD11" s="393">
        <v>41</v>
      </c>
      <c r="BE11" s="394">
        <v>11</v>
      </c>
      <c r="BF11" s="396">
        <v>12</v>
      </c>
      <c r="BG11" s="391">
        <v>13</v>
      </c>
      <c r="BH11" s="390">
        <v>14</v>
      </c>
      <c r="BI11" s="392">
        <v>13</v>
      </c>
      <c r="BJ11" s="390">
        <v>14</v>
      </c>
      <c r="BK11" s="390">
        <v>35</v>
      </c>
      <c r="BL11" s="390">
        <v>15</v>
      </c>
      <c r="BM11" s="390">
        <v>15</v>
      </c>
      <c r="BN11" s="393">
        <v>16</v>
      </c>
      <c r="BO11" s="393">
        <v>17</v>
      </c>
      <c r="BP11" s="397">
        <v>18</v>
      </c>
      <c r="BQ11" s="397">
        <v>19</v>
      </c>
      <c r="BR11" s="303">
        <v>18</v>
      </c>
    </row>
    <row r="12" spans="1:70" ht="21" customHeight="1" thickBot="1">
      <c r="A12" s="358" t="s">
        <v>46</v>
      </c>
      <c r="B12" s="359">
        <f>B13+B15+B16</f>
        <v>74884</v>
      </c>
      <c r="C12" s="359">
        <f>C13+C15+C16</f>
        <v>75835</v>
      </c>
      <c r="D12" s="359">
        <f>C12/B12*100</f>
        <v>101.26996421131349</v>
      </c>
      <c r="E12" s="360">
        <f aca="true" t="shared" si="0" ref="E12:E36">C12/C$35*100</f>
        <v>22.65516705702404</v>
      </c>
      <c r="F12" s="359">
        <f>F13+F15+F16</f>
        <v>65662</v>
      </c>
      <c r="G12" s="359">
        <f>G13+G15+G16</f>
        <v>64664</v>
      </c>
      <c r="H12" s="359">
        <f>G12/F12*100</f>
        <v>98.48009503213426</v>
      </c>
      <c r="I12" s="360">
        <f aca="true" t="shared" si="1" ref="I12:I30">G12/G$35*100</f>
        <v>19.134417924757212</v>
      </c>
      <c r="J12" s="359">
        <f>J13+J15+J16</f>
        <v>77476</v>
      </c>
      <c r="K12" s="359">
        <f>K13+K15+K16</f>
        <v>69865.68937000001</v>
      </c>
      <c r="L12" s="359">
        <f>K12/J12*100</f>
        <v>90.17720244979091</v>
      </c>
      <c r="M12" s="361">
        <f aca="true" t="shared" si="2" ref="M12:M36">K12/K$35*100</f>
        <v>19.19756668645333</v>
      </c>
      <c r="N12" s="362">
        <f aca="true" t="shared" si="3" ref="N12:N36">K12-C12</f>
        <v>-5969.310629999993</v>
      </c>
      <c r="O12" s="362">
        <f aca="true" t="shared" si="4" ref="O12:O36">K12-G12</f>
        <v>5201.689370000007</v>
      </c>
      <c r="P12" s="363">
        <f>K12/C12</f>
        <v>0.9212855458561351</v>
      </c>
      <c r="Q12" s="363">
        <f>K12/G12</f>
        <v>1.0804418126005197</v>
      </c>
      <c r="R12" s="359">
        <f>R13+R15+R16</f>
        <v>83610.5</v>
      </c>
      <c r="S12" s="359">
        <f>S13+S15+S16</f>
        <v>17368.0494</v>
      </c>
      <c r="T12" s="359">
        <f>T13+T15+T16</f>
        <v>39633.49547</v>
      </c>
      <c r="U12" s="359">
        <f>U13+U15+U16</f>
        <v>57871.44086</v>
      </c>
      <c r="V12" s="359">
        <f>V13+V15+V16</f>
        <v>78989.04999999999</v>
      </c>
      <c r="W12" s="359">
        <f>V12/R12*100</f>
        <v>94.47264398610221</v>
      </c>
      <c r="X12" s="361">
        <f aca="true" t="shared" si="5" ref="X12:X36">V12/V$35*100</f>
        <v>25.693189876714186</v>
      </c>
      <c r="Y12" s="359">
        <f aca="true" t="shared" si="6" ref="Y12:Y36">V12-G12</f>
        <v>14325.049999999988</v>
      </c>
      <c r="Z12" s="359">
        <f aca="true" t="shared" si="7" ref="Z12:Z36">V12-K12</f>
        <v>9123.360629999981</v>
      </c>
      <c r="AA12" s="363">
        <f>V12/G12</f>
        <v>1.2215305270320425</v>
      </c>
      <c r="AB12" s="363">
        <f aca="true" t="shared" si="8" ref="AB12:AB36">V12/K12</f>
        <v>1.1305842783813926</v>
      </c>
      <c r="AC12" s="359">
        <f>AC13+AC15+AC16</f>
        <v>86282</v>
      </c>
      <c r="AD12" s="359">
        <f>AD13+AD15+AD16</f>
        <v>38670.085909999994</v>
      </c>
      <c r="AE12" s="364">
        <f aca="true" t="shared" si="9" ref="AE12:AE35">AD12/AC12</f>
        <v>0.44818253992721535</v>
      </c>
      <c r="AF12" s="365">
        <f>AF13+AF15+AF16</f>
        <v>59866.259379999996</v>
      </c>
      <c r="AG12" s="364">
        <f aca="true" t="shared" si="10" ref="AG12:AG36">AF12/AC12</f>
        <v>0.6938441318003755</v>
      </c>
      <c r="AH12" s="359">
        <f>AH13+AH15+AH16</f>
        <v>0</v>
      </c>
      <c r="AI12" s="364">
        <f aca="true" t="shared" si="11" ref="AI12:AI36">AD12/AC12</f>
        <v>0.44818253992721535</v>
      </c>
      <c r="AJ12" s="361">
        <f aca="true" t="shared" si="12" ref="AJ12:AJ35">AF12/AF$35*100</f>
        <v>20.81132114813011</v>
      </c>
      <c r="AK12" s="359">
        <f aca="true" t="shared" si="13" ref="AK12:AK36">AD12-S12</f>
        <v>21302.036509999994</v>
      </c>
      <c r="AL12" s="359">
        <f aca="true" t="shared" si="14" ref="AL12:AL35">AK12-T12</f>
        <v>-18331.458960000007</v>
      </c>
      <c r="AM12" s="359"/>
      <c r="AN12" s="359"/>
      <c r="AO12" s="363">
        <f aca="true" t="shared" si="15" ref="AO12:AO36">AD12/S12</f>
        <v>2.2265071349923726</v>
      </c>
      <c r="AP12" s="363"/>
      <c r="AQ12" s="363"/>
      <c r="AR12" s="366">
        <f aca="true" t="shared" si="16" ref="AR12:AR36">AH12/V12</f>
        <v>0</v>
      </c>
      <c r="AS12" s="367">
        <f>AS13+AS15+AS16+AS14</f>
        <v>89878.71</v>
      </c>
      <c r="AT12" s="359">
        <f>AT13+AT15+AT16</f>
        <v>38670.085909999994</v>
      </c>
      <c r="AU12" s="364">
        <f aca="true" t="shared" si="17" ref="AU12:AU35">AT12/AS12</f>
        <v>0.4302474513708529</v>
      </c>
      <c r="AV12" s="365">
        <f>AV13+AV15+AV16+AV14</f>
        <v>68161.47305</v>
      </c>
      <c r="AW12" s="364">
        <f aca="true" t="shared" si="18" ref="AW12:AW36">AV12/AS12</f>
        <v>0.7583717328608743</v>
      </c>
      <c r="AX12" s="359">
        <f>AX13+AX15+AX16</f>
        <v>0</v>
      </c>
      <c r="AY12" s="364">
        <f aca="true" t="shared" si="19" ref="AY12:AY36">AT12/AS12</f>
        <v>0.4302474513708529</v>
      </c>
      <c r="AZ12" s="361">
        <f aca="true" t="shared" si="20" ref="AZ12:AZ35">AV12/AV$35*100</f>
        <v>21.65139783402411</v>
      </c>
      <c r="BA12" s="359">
        <f aca="true" t="shared" si="21" ref="BA12:BA36">AV12-AF12</f>
        <v>8295.213670000005</v>
      </c>
      <c r="BB12" s="359">
        <f aca="true" t="shared" si="22" ref="BB12:BB35">BA12-AJ12</f>
        <v>8274.402348851874</v>
      </c>
      <c r="BC12" s="359"/>
      <c r="BD12" s="359"/>
      <c r="BE12" s="366">
        <f aca="true" t="shared" si="23" ref="BE12:BE36">AV12/AF12</f>
        <v>1.1385624182287102</v>
      </c>
      <c r="BF12" s="368">
        <f>BF13+BF14+BF15+BF16</f>
        <v>101577.3</v>
      </c>
      <c r="BG12" s="359">
        <f>BG13+BG15+BG16</f>
        <v>0</v>
      </c>
      <c r="BH12" s="364">
        <f aca="true" t="shared" si="24" ref="BH12:BH23">BG12/BF12</f>
        <v>0</v>
      </c>
      <c r="BI12" s="365">
        <f>BI13+BI14+BI15+BI16</f>
        <v>76190.95599999999</v>
      </c>
      <c r="BJ12" s="364">
        <f aca="true" t="shared" si="25" ref="BJ12:BJ36">BI12/BF12</f>
        <v>0.7500785707042813</v>
      </c>
      <c r="BK12" s="359">
        <f>BK13+BK15+BK16</f>
        <v>0</v>
      </c>
      <c r="BL12" s="369">
        <f aca="true" t="shared" si="26" ref="BL12:BL36">BG12/BF12</f>
        <v>0</v>
      </c>
      <c r="BM12" s="361">
        <f aca="true" t="shared" si="27" ref="BM12:BM35">BI12/BI$35*100</f>
        <v>21.59664294782987</v>
      </c>
      <c r="BN12" s="359">
        <f aca="true" t="shared" si="28" ref="BN12:BN36">BI12-AF12</f>
        <v>16324.696619999995</v>
      </c>
      <c r="BO12" s="389">
        <f aca="true" t="shared" si="29" ref="BO12:BO36">BI12/AF12</f>
        <v>1.2726860971282552</v>
      </c>
      <c r="BP12" s="359">
        <f aca="true" t="shared" si="30" ref="BP12:BP36">BI12-AV12</f>
        <v>8029.4829499999905</v>
      </c>
      <c r="BQ12" s="370">
        <f aca="true" t="shared" si="31" ref="BQ12:BQ36">BI12/AV12</f>
        <v>1.1178009011646497</v>
      </c>
      <c r="BR12" s="304" t="e">
        <f aca="true" t="shared" si="32" ref="BR12:BR36">BG12/AQ12</f>
        <v>#DIV/0!</v>
      </c>
    </row>
    <row r="13" spans="1:70" ht="22.5" customHeight="1">
      <c r="A13" s="340" t="s">
        <v>47</v>
      </c>
      <c r="B13" s="341">
        <v>62980</v>
      </c>
      <c r="C13" s="341">
        <v>64012</v>
      </c>
      <c r="D13" s="341">
        <f>C13/B13*100</f>
        <v>101.63861543347095</v>
      </c>
      <c r="E13" s="342">
        <f t="shared" si="0"/>
        <v>19.123129869509107</v>
      </c>
      <c r="F13" s="341">
        <v>53155</v>
      </c>
      <c r="G13" s="341">
        <v>52188</v>
      </c>
      <c r="H13" s="341">
        <f>G13/F13*100</f>
        <v>98.180792023328</v>
      </c>
      <c r="I13" s="342">
        <f t="shared" si="1"/>
        <v>15.442703863930923</v>
      </c>
      <c r="J13" s="341">
        <v>63779</v>
      </c>
      <c r="K13" s="341">
        <v>56128.11841</v>
      </c>
      <c r="L13" s="341">
        <f>K13/J13*100</f>
        <v>88.00407408394612</v>
      </c>
      <c r="M13" s="343">
        <f t="shared" si="2"/>
        <v>15.422781996105336</v>
      </c>
      <c r="N13" s="344">
        <f t="shared" si="3"/>
        <v>-7883.881589999997</v>
      </c>
      <c r="O13" s="344">
        <f t="shared" si="4"/>
        <v>3940.1184100000028</v>
      </c>
      <c r="P13" s="345">
        <f>K13/C13</f>
        <v>0.8768374431356621</v>
      </c>
      <c r="Q13" s="345">
        <f>K13/G13</f>
        <v>1.0754985515827393</v>
      </c>
      <c r="R13" s="341">
        <v>71642</v>
      </c>
      <c r="S13" s="346">
        <v>14610.95934</v>
      </c>
      <c r="T13" s="341">
        <v>33791.6434</v>
      </c>
      <c r="U13" s="341">
        <v>49003.67068</v>
      </c>
      <c r="V13" s="341">
        <v>67090.54</v>
      </c>
      <c r="W13" s="341">
        <f>V13/R13*100</f>
        <v>93.64693894642807</v>
      </c>
      <c r="X13" s="343">
        <f t="shared" si="5"/>
        <v>21.822898023856318</v>
      </c>
      <c r="Y13" s="341">
        <f t="shared" si="6"/>
        <v>14902.539999999994</v>
      </c>
      <c r="Z13" s="341">
        <f t="shared" si="7"/>
        <v>10962.42158999999</v>
      </c>
      <c r="AA13" s="345">
        <f>V13/G13</f>
        <v>1.28555491683912</v>
      </c>
      <c r="AB13" s="345">
        <f t="shared" si="8"/>
        <v>1.1953106909788531</v>
      </c>
      <c r="AC13" s="353">
        <v>75675</v>
      </c>
      <c r="AD13" s="346">
        <v>33292.64902</v>
      </c>
      <c r="AE13" s="347">
        <f t="shared" si="9"/>
        <v>0.4399425043937892</v>
      </c>
      <c r="AF13" s="348">
        <v>53013.50472</v>
      </c>
      <c r="AG13" s="347">
        <f t="shared" si="10"/>
        <v>0.7005418529236868</v>
      </c>
      <c r="AH13" s="341"/>
      <c r="AI13" s="347">
        <f t="shared" si="11"/>
        <v>0.4399425043937892</v>
      </c>
      <c r="AJ13" s="434">
        <f t="shared" si="12"/>
        <v>18.429096511822703</v>
      </c>
      <c r="AK13" s="430">
        <f t="shared" si="13"/>
        <v>18681.689679999996</v>
      </c>
      <c r="AL13" s="350">
        <f t="shared" si="14"/>
        <v>-15109.953720000005</v>
      </c>
      <c r="AM13" s="350"/>
      <c r="AN13" s="350"/>
      <c r="AO13" s="345">
        <f t="shared" si="15"/>
        <v>2.2786080123332955</v>
      </c>
      <c r="AP13" s="345"/>
      <c r="AQ13" s="345"/>
      <c r="AR13" s="351">
        <f t="shared" si="16"/>
        <v>0</v>
      </c>
      <c r="AS13" s="353">
        <v>84158</v>
      </c>
      <c r="AT13" s="346">
        <v>33292.64902</v>
      </c>
      <c r="AU13" s="347">
        <f t="shared" si="17"/>
        <v>0.39559696071674705</v>
      </c>
      <c r="AV13" s="348">
        <v>63065.18911</v>
      </c>
      <c r="AW13" s="347">
        <f t="shared" si="18"/>
        <v>0.7493665380593645</v>
      </c>
      <c r="AX13" s="341"/>
      <c r="AY13" s="347">
        <f t="shared" si="19"/>
        <v>0.39559696071674705</v>
      </c>
      <c r="AZ13" s="343">
        <f t="shared" si="20"/>
        <v>20.032570274661555</v>
      </c>
      <c r="BA13" s="350">
        <f t="shared" si="21"/>
        <v>10051.684390000002</v>
      </c>
      <c r="BB13" s="350">
        <f t="shared" si="22"/>
        <v>10033.255293488179</v>
      </c>
      <c r="BC13" s="350"/>
      <c r="BD13" s="350"/>
      <c r="BE13" s="351">
        <f t="shared" si="23"/>
        <v>1.1896061096712944</v>
      </c>
      <c r="BF13" s="353">
        <v>95467</v>
      </c>
      <c r="BG13" s="346"/>
      <c r="BH13" s="347"/>
      <c r="BI13" s="348">
        <v>70655.89877</v>
      </c>
      <c r="BJ13" s="347">
        <f t="shared" si="25"/>
        <v>0.7401080872971812</v>
      </c>
      <c r="BK13" s="341"/>
      <c r="BL13" s="354">
        <f t="shared" si="26"/>
        <v>0</v>
      </c>
      <c r="BM13" s="343">
        <f t="shared" si="27"/>
        <v>20.0277079853638</v>
      </c>
      <c r="BN13" s="350">
        <f t="shared" si="28"/>
        <v>17642.394050000003</v>
      </c>
      <c r="BO13" s="355">
        <f t="shared" si="29"/>
        <v>1.332790562389364</v>
      </c>
      <c r="BP13" s="356">
        <f t="shared" si="30"/>
        <v>7590.70966</v>
      </c>
      <c r="BQ13" s="357">
        <f t="shared" si="31"/>
        <v>1.1203629096673298</v>
      </c>
      <c r="BR13" s="310" t="e">
        <f t="shared" si="32"/>
        <v>#DIV/0!</v>
      </c>
    </row>
    <row r="14" spans="1:70" ht="22.5" customHeight="1">
      <c r="A14" s="340" t="s">
        <v>97</v>
      </c>
      <c r="B14" s="341"/>
      <c r="C14" s="341"/>
      <c r="D14" s="341"/>
      <c r="E14" s="342"/>
      <c r="F14" s="341"/>
      <c r="G14" s="341"/>
      <c r="H14" s="341"/>
      <c r="I14" s="342"/>
      <c r="J14" s="341"/>
      <c r="K14" s="341"/>
      <c r="L14" s="341"/>
      <c r="M14" s="343"/>
      <c r="N14" s="344"/>
      <c r="O14" s="344"/>
      <c r="P14" s="345"/>
      <c r="Q14" s="345"/>
      <c r="R14" s="341"/>
      <c r="S14" s="346"/>
      <c r="T14" s="341"/>
      <c r="U14" s="341"/>
      <c r="V14" s="341"/>
      <c r="W14" s="341"/>
      <c r="X14" s="343"/>
      <c r="Y14" s="341"/>
      <c r="Z14" s="341"/>
      <c r="AA14" s="345"/>
      <c r="AB14" s="345"/>
      <c r="AC14" s="353">
        <v>220.61968</v>
      </c>
      <c r="AD14" s="346"/>
      <c r="AE14" s="347"/>
      <c r="AF14" s="348">
        <v>145.572</v>
      </c>
      <c r="AG14" s="347"/>
      <c r="AH14" s="341"/>
      <c r="AI14" s="347"/>
      <c r="AJ14" s="435"/>
      <c r="AK14" s="430"/>
      <c r="AL14" s="350"/>
      <c r="AM14" s="350"/>
      <c r="AN14" s="350"/>
      <c r="AO14" s="345"/>
      <c r="AP14" s="345"/>
      <c r="AQ14" s="345"/>
      <c r="AR14" s="351"/>
      <c r="AS14" s="353">
        <v>212.71</v>
      </c>
      <c r="AT14" s="346"/>
      <c r="AU14" s="347"/>
      <c r="AV14" s="348">
        <v>157.72996</v>
      </c>
      <c r="AW14" s="347">
        <f t="shared" si="18"/>
        <v>0.7415258332941563</v>
      </c>
      <c r="AX14" s="341"/>
      <c r="AY14" s="347"/>
      <c r="AZ14" s="343">
        <f t="shared" si="20"/>
        <v>0.0501027040862156</v>
      </c>
      <c r="BA14" s="350">
        <f t="shared" si="21"/>
        <v>12.157960000000003</v>
      </c>
      <c r="BB14" s="350"/>
      <c r="BC14" s="350"/>
      <c r="BD14" s="350"/>
      <c r="BE14" s="351"/>
      <c r="BF14" s="353">
        <v>0</v>
      </c>
      <c r="BG14" s="346"/>
      <c r="BH14" s="347"/>
      <c r="BI14" s="348">
        <v>0</v>
      </c>
      <c r="BJ14" s="347" t="e">
        <f>BI14/BF14</f>
        <v>#DIV/0!</v>
      </c>
      <c r="BK14" s="341"/>
      <c r="BL14" s="354" t="e">
        <f>BG14/BF14</f>
        <v>#DIV/0!</v>
      </c>
      <c r="BM14" s="343">
        <f>BI14/BI$35*100</f>
        <v>0</v>
      </c>
      <c r="BN14" s="350">
        <f>BI14-AF14</f>
        <v>-145.572</v>
      </c>
      <c r="BO14" s="355"/>
      <c r="BP14" s="356">
        <f>BI14-AV14</f>
        <v>-157.72996</v>
      </c>
      <c r="BQ14" s="357">
        <f t="shared" si="31"/>
        <v>0</v>
      </c>
      <c r="BR14" s="310"/>
    </row>
    <row r="15" spans="1:70" ht="21" customHeight="1">
      <c r="A15" s="305" t="s">
        <v>48</v>
      </c>
      <c r="B15" s="306">
        <v>9853</v>
      </c>
      <c r="C15" s="306">
        <v>9741</v>
      </c>
      <c r="D15" s="306">
        <f>C15/B15*100</f>
        <v>98.86329036841572</v>
      </c>
      <c r="E15" s="307">
        <f t="shared" si="0"/>
        <v>2.9100544907031214</v>
      </c>
      <c r="F15" s="306">
        <v>10422</v>
      </c>
      <c r="G15" s="306">
        <v>10412</v>
      </c>
      <c r="H15" s="306">
        <f>G15/F15*100</f>
        <v>99.90404912684706</v>
      </c>
      <c r="I15" s="307">
        <f t="shared" si="1"/>
        <v>3.080965598054127</v>
      </c>
      <c r="J15" s="306">
        <v>10766</v>
      </c>
      <c r="K15" s="306">
        <v>10779.78116</v>
      </c>
      <c r="L15" s="306">
        <f>K15/J15*100</f>
        <v>100.12800631618057</v>
      </c>
      <c r="M15" s="308">
        <f t="shared" si="2"/>
        <v>2.9620486042657546</v>
      </c>
      <c r="N15" s="309">
        <f t="shared" si="3"/>
        <v>1038.7811600000005</v>
      </c>
      <c r="O15" s="309">
        <f t="shared" si="4"/>
        <v>367.78116000000045</v>
      </c>
      <c r="P15" s="310">
        <f>K15/C15</f>
        <v>1.1066400944461554</v>
      </c>
      <c r="Q15" s="310">
        <f>K15/G15</f>
        <v>1.0353228159815597</v>
      </c>
      <c r="R15" s="306">
        <v>10067</v>
      </c>
      <c r="S15" s="311">
        <v>2485.0504</v>
      </c>
      <c r="T15" s="306">
        <v>5034.82685</v>
      </c>
      <c r="U15" s="306">
        <v>7402.8722</v>
      </c>
      <c r="V15" s="306">
        <v>10101.81</v>
      </c>
      <c r="W15" s="306">
        <f>V15/R15*100</f>
        <v>100.3457832522102</v>
      </c>
      <c r="X15" s="308">
        <f t="shared" si="5"/>
        <v>3.285869654445649</v>
      </c>
      <c r="Y15" s="306">
        <f t="shared" si="6"/>
        <v>-310.1900000000005</v>
      </c>
      <c r="Z15" s="306">
        <f t="shared" si="7"/>
        <v>-677.971160000001</v>
      </c>
      <c r="AA15" s="310">
        <f>V15/G15</f>
        <v>0.9702084133691894</v>
      </c>
      <c r="AB15" s="310">
        <f t="shared" si="8"/>
        <v>0.9371071499562798</v>
      </c>
      <c r="AC15" s="331">
        <v>8552</v>
      </c>
      <c r="AD15" s="311">
        <v>4351.99252</v>
      </c>
      <c r="AE15" s="312">
        <f>AD15/AC15</f>
        <v>0.508885935453695</v>
      </c>
      <c r="AF15" s="313">
        <v>5201.71775</v>
      </c>
      <c r="AG15" s="312">
        <f t="shared" si="10"/>
        <v>0.6082457612254443</v>
      </c>
      <c r="AH15" s="306"/>
      <c r="AI15" s="312">
        <f t="shared" si="11"/>
        <v>0.508885935453695</v>
      </c>
      <c r="AJ15" s="436">
        <f t="shared" si="12"/>
        <v>1.8082743057326254</v>
      </c>
      <c r="AK15" s="431">
        <f t="shared" si="13"/>
        <v>1866.9421199999997</v>
      </c>
      <c r="AL15" s="315">
        <f t="shared" si="14"/>
        <v>-3167.8847300000007</v>
      </c>
      <c r="AM15" s="315"/>
      <c r="AN15" s="315"/>
      <c r="AO15" s="310">
        <f t="shared" si="15"/>
        <v>1.7512693183204653</v>
      </c>
      <c r="AP15" s="310"/>
      <c r="AQ15" s="310"/>
      <c r="AR15" s="335">
        <f t="shared" si="16"/>
        <v>0</v>
      </c>
      <c r="AS15" s="331">
        <v>3314</v>
      </c>
      <c r="AT15" s="311">
        <v>4351.99252</v>
      </c>
      <c r="AU15" s="312">
        <f>AT15/AS15</f>
        <v>1.3132143995171996</v>
      </c>
      <c r="AV15" s="313">
        <v>3467.36957</v>
      </c>
      <c r="AW15" s="312">
        <f t="shared" si="18"/>
        <v>1.0462792908871454</v>
      </c>
      <c r="AX15" s="306"/>
      <c r="AY15" s="312">
        <f t="shared" si="19"/>
        <v>1.3132143995171996</v>
      </c>
      <c r="AZ15" s="308">
        <f t="shared" si="20"/>
        <v>1.1014051580515116</v>
      </c>
      <c r="BA15" s="315">
        <f t="shared" si="21"/>
        <v>-1734.34818</v>
      </c>
      <c r="BB15" s="315">
        <f t="shared" si="22"/>
        <v>-1736.1564543057325</v>
      </c>
      <c r="BC15" s="315"/>
      <c r="BD15" s="315"/>
      <c r="BE15" s="335">
        <f t="shared" si="23"/>
        <v>0.6665816441116975</v>
      </c>
      <c r="BF15" s="331">
        <v>3379.3</v>
      </c>
      <c r="BG15" s="311"/>
      <c r="BH15" s="312"/>
      <c r="BI15" s="313">
        <v>3732.65559</v>
      </c>
      <c r="BJ15" s="312">
        <f t="shared" si="25"/>
        <v>1.1045647293818246</v>
      </c>
      <c r="BK15" s="306"/>
      <c r="BL15" s="316">
        <f t="shared" si="26"/>
        <v>0</v>
      </c>
      <c r="BM15" s="308">
        <f t="shared" si="27"/>
        <v>1.0580367310846086</v>
      </c>
      <c r="BN15" s="315">
        <f t="shared" si="28"/>
        <v>-1469.06216</v>
      </c>
      <c r="BO15" s="317">
        <f t="shared" si="29"/>
        <v>0.7175813393566001</v>
      </c>
      <c r="BP15" s="318">
        <f t="shared" si="30"/>
        <v>265.28602</v>
      </c>
      <c r="BQ15" s="319">
        <f t="shared" si="31"/>
        <v>1.076509300391651</v>
      </c>
      <c r="BR15" s="310" t="e">
        <f t="shared" si="32"/>
        <v>#DIV/0!</v>
      </c>
    </row>
    <row r="16" spans="1:70" ht="18.75" customHeight="1" thickBot="1">
      <c r="A16" s="371" t="s">
        <v>49</v>
      </c>
      <c r="B16" s="372">
        <v>2051</v>
      </c>
      <c r="C16" s="372">
        <v>2082</v>
      </c>
      <c r="D16" s="372">
        <f>C16/B16*100</f>
        <v>101.51145782545099</v>
      </c>
      <c r="E16" s="373">
        <f t="shared" si="0"/>
        <v>0.6219826968118158</v>
      </c>
      <c r="F16" s="372">
        <v>2085</v>
      </c>
      <c r="G16" s="372">
        <v>2064</v>
      </c>
      <c r="H16" s="372">
        <f>G16/F16*100</f>
        <v>98.99280575539568</v>
      </c>
      <c r="I16" s="373">
        <f t="shared" si="1"/>
        <v>0.6107484627721589</v>
      </c>
      <c r="J16" s="372">
        <v>2931</v>
      </c>
      <c r="K16" s="372">
        <v>2957.7898</v>
      </c>
      <c r="L16" s="372">
        <f>K16/J16*100</f>
        <v>100.9140156943023</v>
      </c>
      <c r="M16" s="374">
        <f t="shared" si="2"/>
        <v>0.8127360860822416</v>
      </c>
      <c r="N16" s="375">
        <f t="shared" si="3"/>
        <v>875.7898</v>
      </c>
      <c r="O16" s="375">
        <f t="shared" si="4"/>
        <v>893.7898</v>
      </c>
      <c r="P16" s="376">
        <f>K16/C16</f>
        <v>1.4206483189241115</v>
      </c>
      <c r="Q16" s="376">
        <f>K16/G16</f>
        <v>1.4330376937984497</v>
      </c>
      <c r="R16" s="372">
        <v>1901.5</v>
      </c>
      <c r="S16" s="377">
        <v>272.03966</v>
      </c>
      <c r="T16" s="372">
        <v>807.02522</v>
      </c>
      <c r="U16" s="372">
        <v>1464.89798</v>
      </c>
      <c r="V16" s="372">
        <v>1796.7</v>
      </c>
      <c r="W16" s="372">
        <f>V16/R16*100</f>
        <v>94.48856166184592</v>
      </c>
      <c r="X16" s="374">
        <f t="shared" si="5"/>
        <v>0.5844221984122151</v>
      </c>
      <c r="Y16" s="372">
        <f t="shared" si="6"/>
        <v>-267.29999999999995</v>
      </c>
      <c r="Z16" s="372">
        <f t="shared" si="7"/>
        <v>-1161.0898</v>
      </c>
      <c r="AA16" s="376" t="s">
        <v>50</v>
      </c>
      <c r="AB16" s="376">
        <f t="shared" si="8"/>
        <v>0.6074468172146649</v>
      </c>
      <c r="AC16" s="384">
        <v>2055</v>
      </c>
      <c r="AD16" s="377">
        <v>1025.44437</v>
      </c>
      <c r="AE16" s="378">
        <f>AD16/AC16</f>
        <v>0.4989996934306569</v>
      </c>
      <c r="AF16" s="379">
        <v>1651.03691</v>
      </c>
      <c r="AG16" s="378">
        <f t="shared" si="10"/>
        <v>0.8034242871046229</v>
      </c>
      <c r="AH16" s="372"/>
      <c r="AI16" s="378">
        <f t="shared" si="11"/>
        <v>0.4989996934306569</v>
      </c>
      <c r="AJ16" s="437">
        <f t="shared" si="12"/>
        <v>0.5739503305747777</v>
      </c>
      <c r="AK16" s="432">
        <f t="shared" si="13"/>
        <v>753.4047099999999</v>
      </c>
      <c r="AL16" s="381">
        <f t="shared" si="14"/>
        <v>-53.62051000000008</v>
      </c>
      <c r="AM16" s="381"/>
      <c r="AN16" s="381"/>
      <c r="AO16" s="376">
        <f t="shared" si="15"/>
        <v>3.7694664447088333</v>
      </c>
      <c r="AP16" s="376"/>
      <c r="AQ16" s="376"/>
      <c r="AR16" s="382">
        <f t="shared" si="16"/>
        <v>0</v>
      </c>
      <c r="AS16" s="384">
        <v>2194</v>
      </c>
      <c r="AT16" s="377">
        <v>1025.44437</v>
      </c>
      <c r="AU16" s="378">
        <f>AT16/AS16</f>
        <v>0.4673857657247037</v>
      </c>
      <c r="AV16" s="379">
        <v>1471.18441</v>
      </c>
      <c r="AW16" s="378">
        <f t="shared" si="18"/>
        <v>0.6705489562443027</v>
      </c>
      <c r="AX16" s="372"/>
      <c r="AY16" s="378">
        <f t="shared" si="19"/>
        <v>0.4673857657247037</v>
      </c>
      <c r="AZ16" s="374">
        <f t="shared" si="20"/>
        <v>0.4673196972248246</v>
      </c>
      <c r="BA16" s="381">
        <f t="shared" si="21"/>
        <v>-179.85249999999996</v>
      </c>
      <c r="BB16" s="381">
        <f t="shared" si="22"/>
        <v>-180.42645033057474</v>
      </c>
      <c r="BC16" s="381"/>
      <c r="BD16" s="381"/>
      <c r="BE16" s="382">
        <f t="shared" si="23"/>
        <v>0.8910669416833328</v>
      </c>
      <c r="BF16" s="384">
        <v>2731</v>
      </c>
      <c r="BG16" s="377"/>
      <c r="BH16" s="378"/>
      <c r="BI16" s="379">
        <v>1802.40164</v>
      </c>
      <c r="BJ16" s="378">
        <f t="shared" si="25"/>
        <v>0.6599786305382643</v>
      </c>
      <c r="BK16" s="372"/>
      <c r="BL16" s="385">
        <f t="shared" si="26"/>
        <v>0</v>
      </c>
      <c r="BM16" s="374">
        <f t="shared" si="27"/>
        <v>0.5108982313814647</v>
      </c>
      <c r="BN16" s="381">
        <f t="shared" si="28"/>
        <v>151.36473</v>
      </c>
      <c r="BO16" s="386">
        <f t="shared" si="29"/>
        <v>1.0916785863981684</v>
      </c>
      <c r="BP16" s="387">
        <f t="shared" si="30"/>
        <v>331.21723</v>
      </c>
      <c r="BQ16" s="388">
        <f t="shared" si="31"/>
        <v>1.2251364463548116</v>
      </c>
      <c r="BR16" s="310" t="e">
        <f t="shared" si="32"/>
        <v>#DIV/0!</v>
      </c>
    </row>
    <row r="17" spans="1:70" ht="19.5" customHeight="1" hidden="1">
      <c r="A17" s="340" t="s">
        <v>51</v>
      </c>
      <c r="B17" s="341">
        <v>0</v>
      </c>
      <c r="C17" s="341">
        <v>0</v>
      </c>
      <c r="D17" s="341"/>
      <c r="E17" s="342">
        <f t="shared" si="0"/>
        <v>0</v>
      </c>
      <c r="F17" s="341">
        <v>0</v>
      </c>
      <c r="G17" s="341">
        <v>0</v>
      </c>
      <c r="H17" s="341"/>
      <c r="I17" s="342">
        <f t="shared" si="1"/>
        <v>0</v>
      </c>
      <c r="J17" s="341">
        <v>0</v>
      </c>
      <c r="K17" s="341">
        <v>0</v>
      </c>
      <c r="L17" s="341"/>
      <c r="M17" s="343">
        <f t="shared" si="2"/>
        <v>0</v>
      </c>
      <c r="N17" s="344">
        <f t="shared" si="3"/>
        <v>0</v>
      </c>
      <c r="O17" s="344">
        <f t="shared" si="4"/>
        <v>0</v>
      </c>
      <c r="P17" s="345"/>
      <c r="Q17" s="345"/>
      <c r="R17" s="341">
        <v>0</v>
      </c>
      <c r="S17" s="346"/>
      <c r="T17" s="341"/>
      <c r="U17" s="341"/>
      <c r="V17" s="341">
        <v>0</v>
      </c>
      <c r="W17" s="341"/>
      <c r="X17" s="343">
        <f t="shared" si="5"/>
        <v>0</v>
      </c>
      <c r="Y17" s="341">
        <f t="shared" si="6"/>
        <v>0</v>
      </c>
      <c r="Z17" s="341">
        <f t="shared" si="7"/>
        <v>0</v>
      </c>
      <c r="AA17" s="345" t="e">
        <f aca="true" t="shared" si="33" ref="AA17:AA30">V17/G17</f>
        <v>#DIV/0!</v>
      </c>
      <c r="AB17" s="345" t="e">
        <f t="shared" si="8"/>
        <v>#DIV/0!</v>
      </c>
      <c r="AC17" s="341">
        <v>0</v>
      </c>
      <c r="AD17" s="346"/>
      <c r="AE17" s="347" t="e">
        <f t="shared" si="9"/>
        <v>#DIV/0!</v>
      </c>
      <c r="AF17" s="348"/>
      <c r="AG17" s="347" t="e">
        <f t="shared" si="10"/>
        <v>#DIV/0!</v>
      </c>
      <c r="AH17" s="341">
        <v>0</v>
      </c>
      <c r="AI17" s="347" t="e">
        <f t="shared" si="11"/>
        <v>#DIV/0!</v>
      </c>
      <c r="AJ17" s="435">
        <f t="shared" si="12"/>
        <v>0</v>
      </c>
      <c r="AK17" s="430">
        <f t="shared" si="13"/>
        <v>0</v>
      </c>
      <c r="AL17" s="350">
        <f t="shared" si="14"/>
        <v>0</v>
      </c>
      <c r="AM17" s="350"/>
      <c r="AN17" s="350"/>
      <c r="AO17" s="345" t="e">
        <f t="shared" si="15"/>
        <v>#DIV/0!</v>
      </c>
      <c r="AP17" s="345"/>
      <c r="AQ17" s="345"/>
      <c r="AR17" s="351" t="e">
        <f t="shared" si="16"/>
        <v>#DIV/0!</v>
      </c>
      <c r="AS17" s="352">
        <v>0</v>
      </c>
      <c r="AT17" s="346"/>
      <c r="AU17" s="347" t="e">
        <f t="shared" si="17"/>
        <v>#DIV/0!</v>
      </c>
      <c r="AV17" s="348"/>
      <c r="AW17" s="347" t="e">
        <f t="shared" si="18"/>
        <v>#DIV/0!</v>
      </c>
      <c r="AX17" s="341">
        <v>0</v>
      </c>
      <c r="AY17" s="347" t="e">
        <f t="shared" si="19"/>
        <v>#DIV/0!</v>
      </c>
      <c r="AZ17" s="343">
        <f t="shared" si="20"/>
        <v>0</v>
      </c>
      <c r="BA17" s="350">
        <f t="shared" si="21"/>
        <v>0</v>
      </c>
      <c r="BB17" s="350">
        <f t="shared" si="22"/>
        <v>0</v>
      </c>
      <c r="BC17" s="350"/>
      <c r="BD17" s="350"/>
      <c r="BE17" s="351" t="e">
        <f t="shared" si="23"/>
        <v>#DIV/0!</v>
      </c>
      <c r="BF17" s="353">
        <v>0</v>
      </c>
      <c r="BG17" s="346"/>
      <c r="BH17" s="347" t="e">
        <f t="shared" si="24"/>
        <v>#DIV/0!</v>
      </c>
      <c r="BI17" s="348"/>
      <c r="BJ17" s="347" t="e">
        <f t="shared" si="25"/>
        <v>#DIV/0!</v>
      </c>
      <c r="BK17" s="341">
        <v>0</v>
      </c>
      <c r="BL17" s="354" t="e">
        <f t="shared" si="26"/>
        <v>#DIV/0!</v>
      </c>
      <c r="BM17" s="343">
        <f t="shared" si="27"/>
        <v>0</v>
      </c>
      <c r="BN17" s="350">
        <f t="shared" si="28"/>
        <v>0</v>
      </c>
      <c r="BO17" s="355" t="e">
        <f t="shared" si="29"/>
        <v>#DIV/0!</v>
      </c>
      <c r="BP17" s="356">
        <f t="shared" si="30"/>
        <v>0</v>
      </c>
      <c r="BQ17" s="357" t="e">
        <f t="shared" si="31"/>
        <v>#DIV/0!</v>
      </c>
      <c r="BR17" s="310" t="e">
        <f t="shared" si="32"/>
        <v>#DIV/0!</v>
      </c>
    </row>
    <row r="18" spans="1:70" ht="21.75" customHeight="1" thickBot="1">
      <c r="A18" s="320" t="s">
        <v>52</v>
      </c>
      <c r="B18" s="321">
        <f>B19+B20+B21+B22+B23+B24</f>
        <v>33854</v>
      </c>
      <c r="C18" s="321">
        <f>C19+C20+C21+C22+C23+C24</f>
        <v>34370</v>
      </c>
      <c r="D18" s="321">
        <f aca="true" t="shared" si="34" ref="D18:D30">C18/B18*100</f>
        <v>101.52419211909967</v>
      </c>
      <c r="E18" s="322">
        <f t="shared" si="0"/>
        <v>10.267793126523589</v>
      </c>
      <c r="F18" s="321">
        <f>F19+F20+F21+F22+F23+F24</f>
        <v>52414</v>
      </c>
      <c r="G18" s="321">
        <f>G19+G20+G21+G22+G23+G24</f>
        <v>53600</v>
      </c>
      <c r="H18" s="321">
        <f aca="true" t="shared" si="35" ref="H18:H30">G18/F18*100</f>
        <v>102.26275422597016</v>
      </c>
      <c r="I18" s="322">
        <f t="shared" si="1"/>
        <v>15.860522095245985</v>
      </c>
      <c r="J18" s="321">
        <f>J19+J20+J21+J22+J23+J24</f>
        <v>62652.8616</v>
      </c>
      <c r="K18" s="321">
        <f>K19+K20+K21+K22+K23+K24</f>
        <v>63811.04952</v>
      </c>
      <c r="L18" s="321">
        <f aca="true" t="shared" si="36" ref="L18:L36">K18/J18*100</f>
        <v>101.84857944301781</v>
      </c>
      <c r="M18" s="323">
        <f t="shared" si="2"/>
        <v>17.533883792446947</v>
      </c>
      <c r="N18" s="324">
        <f t="shared" si="3"/>
        <v>29441.04952</v>
      </c>
      <c r="O18" s="324">
        <f t="shared" si="4"/>
        <v>10211.04952</v>
      </c>
      <c r="P18" s="325">
        <f aca="true" t="shared" si="37" ref="P18:P30">K18/C18</f>
        <v>1.8565914902531278</v>
      </c>
      <c r="Q18" s="325">
        <f aca="true" t="shared" si="38" ref="Q18:Q30">K18/G18</f>
        <v>1.1905046552238807</v>
      </c>
      <c r="R18" s="321">
        <f>R19+R20+R21+R22+R23+R24</f>
        <v>43581.9</v>
      </c>
      <c r="S18" s="321">
        <f>S19+S20+S21+S22+S23+S24</f>
        <v>8400.347829999999</v>
      </c>
      <c r="T18" s="321">
        <f>T19+T20+T21+T22+T23+T24</f>
        <v>17277.416119999998</v>
      </c>
      <c r="U18" s="321">
        <f>U19+U20+U21+U22+U23+U24</f>
        <v>25660.16402</v>
      </c>
      <c r="V18" s="321">
        <f>V19+V20+V21+V22+V23+V24</f>
        <v>35978.869999999995</v>
      </c>
      <c r="W18" s="321">
        <f aca="true" t="shared" si="39" ref="W18:W30">V18/R18*100</f>
        <v>82.55461556288274</v>
      </c>
      <c r="X18" s="323">
        <f t="shared" si="5"/>
        <v>11.703039072626087</v>
      </c>
      <c r="Y18" s="321">
        <f t="shared" si="6"/>
        <v>-17621.130000000005</v>
      </c>
      <c r="Z18" s="321">
        <f t="shared" si="7"/>
        <v>-27832.179520000005</v>
      </c>
      <c r="AA18" s="325">
        <f t="shared" si="33"/>
        <v>0.6712475746268656</v>
      </c>
      <c r="AB18" s="325">
        <f t="shared" si="8"/>
        <v>0.5638344811853205</v>
      </c>
      <c r="AC18" s="321">
        <f>AC19+AC20+AC21+AC22+AC23+AC24</f>
        <v>35997.674399999996</v>
      </c>
      <c r="AD18" s="321">
        <f>AD19+AD20+AD21+AD22+AD23+AD24</f>
        <v>25012.07157</v>
      </c>
      <c r="AE18" s="326">
        <f t="shared" si="9"/>
        <v>0.6948246515058207</v>
      </c>
      <c r="AF18" s="327">
        <f>AF19+AF20+AF21+AF22+AF23+AF24</f>
        <v>18941.165049999996</v>
      </c>
      <c r="AG18" s="326">
        <f t="shared" si="10"/>
        <v>0.5261774646753291</v>
      </c>
      <c r="AH18" s="321">
        <f>AH19+AH20+AH21+AH22+AH23+AH24</f>
        <v>0</v>
      </c>
      <c r="AI18" s="326">
        <f t="shared" si="11"/>
        <v>0.6948246515058207</v>
      </c>
      <c r="AJ18" s="438">
        <f t="shared" si="12"/>
        <v>6.584521445931165</v>
      </c>
      <c r="AK18" s="332">
        <f t="shared" si="13"/>
        <v>16611.72374</v>
      </c>
      <c r="AL18" s="321">
        <f t="shared" si="14"/>
        <v>-665.6923799999968</v>
      </c>
      <c r="AM18" s="321"/>
      <c r="AN18" s="321"/>
      <c r="AO18" s="325">
        <f t="shared" si="15"/>
        <v>2.9775042743676488</v>
      </c>
      <c r="AP18" s="325"/>
      <c r="AQ18" s="325"/>
      <c r="AR18" s="336">
        <f t="shared" si="16"/>
        <v>0</v>
      </c>
      <c r="AS18" s="339">
        <f>AS19+AS20+AS21+AS22+AS23+AS24</f>
        <v>47910.70262</v>
      </c>
      <c r="AT18" s="321">
        <f>AT19+AT20+AT21+AT22+AT23+AT24</f>
        <v>25012.07157</v>
      </c>
      <c r="AU18" s="326">
        <f t="shared" si="17"/>
        <v>0.5220560376327873</v>
      </c>
      <c r="AV18" s="327">
        <f>AV19+AV20+AV21+AV22+AV23+AV24</f>
        <v>35263.74686</v>
      </c>
      <c r="AW18" s="326">
        <f t="shared" si="18"/>
        <v>0.736030676479359</v>
      </c>
      <c r="AX18" s="321">
        <f>AX19+AX20+AX21+AX22+AX23+AX24</f>
        <v>0</v>
      </c>
      <c r="AY18" s="326">
        <f t="shared" si="19"/>
        <v>0.5220560376327873</v>
      </c>
      <c r="AZ18" s="323">
        <f t="shared" si="20"/>
        <v>11.201480517067235</v>
      </c>
      <c r="BA18" s="321">
        <f t="shared" si="21"/>
        <v>16322.581810000003</v>
      </c>
      <c r="BB18" s="321">
        <f t="shared" si="22"/>
        <v>16315.997288554072</v>
      </c>
      <c r="BC18" s="321"/>
      <c r="BD18" s="321"/>
      <c r="BE18" s="336">
        <f t="shared" si="23"/>
        <v>1.861751733164904</v>
      </c>
      <c r="BF18" s="332">
        <f>BF19+BF20+BF21+BF22+BF23+BF24</f>
        <v>43400.813239999996</v>
      </c>
      <c r="BG18" s="321">
        <f>BG19+BG20+BG21+BG22+BG23+BG24</f>
        <v>0</v>
      </c>
      <c r="BH18" s="326">
        <f t="shared" si="24"/>
        <v>0</v>
      </c>
      <c r="BI18" s="327">
        <f>BI19+BI20+BI21+BI22+BI23+BI24</f>
        <v>37859.64195999999</v>
      </c>
      <c r="BJ18" s="326">
        <f t="shared" si="25"/>
        <v>0.8723256347903401</v>
      </c>
      <c r="BK18" s="321">
        <f>BK19+BK20+BK21+BK22+BK23+BK24</f>
        <v>0</v>
      </c>
      <c r="BL18" s="328">
        <f t="shared" si="26"/>
        <v>0</v>
      </c>
      <c r="BM18" s="323">
        <f t="shared" si="27"/>
        <v>10.73147276879946</v>
      </c>
      <c r="BN18" s="321">
        <f t="shared" si="28"/>
        <v>18918.476909999998</v>
      </c>
      <c r="BO18" s="329">
        <f t="shared" si="29"/>
        <v>1.9988021782218726</v>
      </c>
      <c r="BP18" s="321">
        <f t="shared" si="30"/>
        <v>2595.8950999999943</v>
      </c>
      <c r="BQ18" s="329">
        <f t="shared" si="31"/>
        <v>1.073613706175521</v>
      </c>
      <c r="BR18" s="304" t="e">
        <f t="shared" si="32"/>
        <v>#DIV/0!</v>
      </c>
    </row>
    <row r="19" spans="1:70" ht="30" customHeight="1">
      <c r="A19" s="340" t="s">
        <v>53</v>
      </c>
      <c r="B19" s="341">
        <v>6403</v>
      </c>
      <c r="C19" s="341">
        <v>6653</v>
      </c>
      <c r="D19" s="341">
        <f t="shared" si="34"/>
        <v>103.90441980321725</v>
      </c>
      <c r="E19" s="342">
        <f t="shared" si="0"/>
        <v>1.98753644663257</v>
      </c>
      <c r="F19" s="341">
        <v>7900</v>
      </c>
      <c r="G19" s="341">
        <v>8184</v>
      </c>
      <c r="H19" s="341">
        <f t="shared" si="35"/>
        <v>103.59493670886076</v>
      </c>
      <c r="I19" s="342">
        <f t="shared" si="1"/>
        <v>2.4216886721547226</v>
      </c>
      <c r="J19" s="341">
        <v>12951</v>
      </c>
      <c r="K19" s="341">
        <v>13213.7789</v>
      </c>
      <c r="L19" s="341">
        <f t="shared" si="36"/>
        <v>102.02902401358969</v>
      </c>
      <c r="M19" s="343">
        <f t="shared" si="2"/>
        <v>3.6308580635250367</v>
      </c>
      <c r="N19" s="344">
        <f t="shared" si="3"/>
        <v>6560.778899999999</v>
      </c>
      <c r="O19" s="344">
        <f t="shared" si="4"/>
        <v>5029.778899999999</v>
      </c>
      <c r="P19" s="345">
        <f t="shared" si="37"/>
        <v>1.9861384187584548</v>
      </c>
      <c r="Q19" s="345">
        <f t="shared" si="38"/>
        <v>1.6145868646138806</v>
      </c>
      <c r="R19" s="341">
        <v>14298</v>
      </c>
      <c r="S19" s="346">
        <v>3078.88151</v>
      </c>
      <c r="T19" s="341">
        <v>6333.84145</v>
      </c>
      <c r="U19" s="341">
        <v>10772.60577</v>
      </c>
      <c r="V19" s="341">
        <v>14863.66</v>
      </c>
      <c r="W19" s="341">
        <f t="shared" si="39"/>
        <v>103.95621765281857</v>
      </c>
      <c r="X19" s="343">
        <f t="shared" si="5"/>
        <v>4.834782019063675</v>
      </c>
      <c r="Y19" s="341">
        <f t="shared" si="6"/>
        <v>6679.66</v>
      </c>
      <c r="Z19" s="341">
        <f t="shared" si="7"/>
        <v>1649.8811000000005</v>
      </c>
      <c r="AA19" s="345">
        <f t="shared" si="33"/>
        <v>1.816185239491691</v>
      </c>
      <c r="AB19" s="345">
        <f t="shared" si="8"/>
        <v>1.1248606558718794</v>
      </c>
      <c r="AC19" s="353">
        <v>13722</v>
      </c>
      <c r="AD19" s="346">
        <v>4982.18986</v>
      </c>
      <c r="AE19" s="347">
        <f t="shared" si="9"/>
        <v>0.36308044454161204</v>
      </c>
      <c r="AF19" s="348">
        <v>9067.4136</v>
      </c>
      <c r="AG19" s="347">
        <f t="shared" si="10"/>
        <v>0.6607938784433756</v>
      </c>
      <c r="AH19" s="341"/>
      <c r="AI19" s="347">
        <f t="shared" si="11"/>
        <v>0.36308044454161204</v>
      </c>
      <c r="AJ19" s="435">
        <f t="shared" si="12"/>
        <v>3.152107019326561</v>
      </c>
      <c r="AK19" s="430">
        <f t="shared" si="13"/>
        <v>1903.3083500000002</v>
      </c>
      <c r="AL19" s="350">
        <f t="shared" si="14"/>
        <v>-4430.5331</v>
      </c>
      <c r="AM19" s="350"/>
      <c r="AN19" s="350"/>
      <c r="AO19" s="345">
        <f t="shared" si="15"/>
        <v>1.6181817467863517</v>
      </c>
      <c r="AP19" s="345"/>
      <c r="AQ19" s="345"/>
      <c r="AR19" s="351">
        <f t="shared" si="16"/>
        <v>0</v>
      </c>
      <c r="AS19" s="353">
        <v>15689.2</v>
      </c>
      <c r="AT19" s="346">
        <v>4982.18986</v>
      </c>
      <c r="AU19" s="347">
        <f t="shared" si="17"/>
        <v>0.31755537949672386</v>
      </c>
      <c r="AV19" s="348">
        <v>12820.15872</v>
      </c>
      <c r="AW19" s="347">
        <f t="shared" si="18"/>
        <v>0.817132723147133</v>
      </c>
      <c r="AX19" s="341"/>
      <c r="AY19" s="347">
        <f t="shared" si="19"/>
        <v>0.31755537949672386</v>
      </c>
      <c r="AZ19" s="343">
        <f t="shared" si="20"/>
        <v>4.072305722302069</v>
      </c>
      <c r="BA19" s="350">
        <f t="shared" si="21"/>
        <v>3752.7451199999996</v>
      </c>
      <c r="BB19" s="350">
        <f t="shared" si="22"/>
        <v>3749.593012980673</v>
      </c>
      <c r="BC19" s="350"/>
      <c r="BD19" s="350"/>
      <c r="BE19" s="351">
        <f t="shared" si="23"/>
        <v>1.4138716160471603</v>
      </c>
      <c r="BF19" s="353">
        <v>17421.3</v>
      </c>
      <c r="BG19" s="346"/>
      <c r="BH19" s="347"/>
      <c r="BI19" s="348">
        <v>15748.90111</v>
      </c>
      <c r="BJ19" s="347">
        <f t="shared" si="25"/>
        <v>0.9040026352798013</v>
      </c>
      <c r="BK19" s="341"/>
      <c r="BL19" s="354">
        <f t="shared" si="26"/>
        <v>0</v>
      </c>
      <c r="BM19" s="343">
        <f t="shared" si="27"/>
        <v>4.464091434859428</v>
      </c>
      <c r="BN19" s="350">
        <f t="shared" si="28"/>
        <v>6681.487510000001</v>
      </c>
      <c r="BO19" s="355">
        <f t="shared" si="29"/>
        <v>1.7368680645603285</v>
      </c>
      <c r="BP19" s="356">
        <f t="shared" si="30"/>
        <v>2928.7423900000013</v>
      </c>
      <c r="BQ19" s="357">
        <f t="shared" si="31"/>
        <v>1.2284482161231778</v>
      </c>
      <c r="BR19" s="310" t="e">
        <f t="shared" si="32"/>
        <v>#DIV/0!</v>
      </c>
    </row>
    <row r="20" spans="1:70" ht="30" customHeight="1">
      <c r="A20" s="305" t="s">
        <v>54</v>
      </c>
      <c r="B20" s="306">
        <v>400</v>
      </c>
      <c r="C20" s="306">
        <v>383</v>
      </c>
      <c r="D20" s="306">
        <f t="shared" si="34"/>
        <v>95.75</v>
      </c>
      <c r="E20" s="307">
        <f t="shared" si="0"/>
        <v>0.11441852683906123</v>
      </c>
      <c r="F20" s="306">
        <v>555</v>
      </c>
      <c r="G20" s="306">
        <v>532</v>
      </c>
      <c r="H20" s="306">
        <f t="shared" si="35"/>
        <v>95.85585585585585</v>
      </c>
      <c r="I20" s="307">
        <f t="shared" si="1"/>
        <v>0.15742159990057583</v>
      </c>
      <c r="J20" s="306">
        <v>496.3</v>
      </c>
      <c r="K20" s="306">
        <v>495.28763</v>
      </c>
      <c r="L20" s="306">
        <f t="shared" si="36"/>
        <v>99.79601652226475</v>
      </c>
      <c r="M20" s="308">
        <f t="shared" si="2"/>
        <v>0.13609423154111538</v>
      </c>
      <c r="N20" s="309">
        <f t="shared" si="3"/>
        <v>112.28762999999998</v>
      </c>
      <c r="O20" s="309">
        <f t="shared" si="4"/>
        <v>-36.71237000000002</v>
      </c>
      <c r="P20" s="310">
        <f t="shared" si="37"/>
        <v>1.293179190600522</v>
      </c>
      <c r="Q20" s="310">
        <f t="shared" si="38"/>
        <v>0.9309917857142856</v>
      </c>
      <c r="R20" s="306">
        <v>740</v>
      </c>
      <c r="S20" s="311">
        <v>187.33544</v>
      </c>
      <c r="T20" s="306">
        <v>467.2341</v>
      </c>
      <c r="U20" s="306">
        <v>600.25886</v>
      </c>
      <c r="V20" s="306">
        <v>738.45</v>
      </c>
      <c r="W20" s="306">
        <f t="shared" si="39"/>
        <v>99.79054054054055</v>
      </c>
      <c r="X20" s="308">
        <f t="shared" si="5"/>
        <v>0.240199572782045</v>
      </c>
      <c r="Y20" s="306">
        <f t="shared" si="6"/>
        <v>206.45000000000005</v>
      </c>
      <c r="Z20" s="306">
        <f t="shared" si="7"/>
        <v>243.16237000000007</v>
      </c>
      <c r="AA20" s="310">
        <f t="shared" si="33"/>
        <v>1.3880639097744363</v>
      </c>
      <c r="AB20" s="310">
        <f t="shared" si="8"/>
        <v>1.4909518333821503</v>
      </c>
      <c r="AC20" s="331">
        <v>980</v>
      </c>
      <c r="AD20" s="311">
        <v>658.17262</v>
      </c>
      <c r="AE20" s="312">
        <f t="shared" si="9"/>
        <v>0.6716047142857143</v>
      </c>
      <c r="AF20" s="313">
        <v>411.56908</v>
      </c>
      <c r="AG20" s="312">
        <f t="shared" si="10"/>
        <v>0.41996844897959185</v>
      </c>
      <c r="AH20" s="306"/>
      <c r="AI20" s="312">
        <f t="shared" si="11"/>
        <v>0.6716047142857143</v>
      </c>
      <c r="AJ20" s="436">
        <f t="shared" si="12"/>
        <v>0.1430738514018788</v>
      </c>
      <c r="AK20" s="431">
        <f t="shared" si="13"/>
        <v>470.83718000000005</v>
      </c>
      <c r="AL20" s="315">
        <f t="shared" si="14"/>
        <v>3.603080000000034</v>
      </c>
      <c r="AM20" s="315"/>
      <c r="AN20" s="315"/>
      <c r="AO20" s="310">
        <f t="shared" si="15"/>
        <v>3.5133374656712046</v>
      </c>
      <c r="AP20" s="310"/>
      <c r="AQ20" s="310"/>
      <c r="AR20" s="335">
        <f t="shared" si="16"/>
        <v>0</v>
      </c>
      <c r="AS20" s="331">
        <v>1015.6</v>
      </c>
      <c r="AT20" s="311">
        <v>658.17262</v>
      </c>
      <c r="AU20" s="312">
        <f t="shared" si="17"/>
        <v>0.6480628397006696</v>
      </c>
      <c r="AV20" s="313">
        <v>714.19992</v>
      </c>
      <c r="AW20" s="312">
        <f t="shared" si="18"/>
        <v>0.7032295391886569</v>
      </c>
      <c r="AX20" s="306"/>
      <c r="AY20" s="312">
        <f t="shared" si="19"/>
        <v>0.6480628397006696</v>
      </c>
      <c r="AZ20" s="308">
        <f t="shared" si="20"/>
        <v>0.22686461880900025</v>
      </c>
      <c r="BA20" s="315">
        <f t="shared" si="21"/>
        <v>302.63084000000003</v>
      </c>
      <c r="BB20" s="315">
        <f t="shared" si="22"/>
        <v>302.48776614859815</v>
      </c>
      <c r="BC20" s="315"/>
      <c r="BD20" s="315"/>
      <c r="BE20" s="335">
        <f t="shared" si="23"/>
        <v>1.7353099508835796</v>
      </c>
      <c r="BF20" s="331">
        <v>441.1</v>
      </c>
      <c r="BG20" s="311"/>
      <c r="BH20" s="312"/>
      <c r="BI20" s="313">
        <v>279.59611</v>
      </c>
      <c r="BJ20" s="312">
        <f t="shared" si="25"/>
        <v>0.6338610519156653</v>
      </c>
      <c r="BK20" s="306"/>
      <c r="BL20" s="316">
        <f t="shared" si="26"/>
        <v>0</v>
      </c>
      <c r="BM20" s="308">
        <f t="shared" si="27"/>
        <v>0.07925267872045293</v>
      </c>
      <c r="BN20" s="315">
        <f t="shared" si="28"/>
        <v>-131.97296999999998</v>
      </c>
      <c r="BO20" s="317">
        <f t="shared" si="29"/>
        <v>0.6793418737870202</v>
      </c>
      <c r="BP20" s="318">
        <f t="shared" si="30"/>
        <v>-434.60381</v>
      </c>
      <c r="BQ20" s="319">
        <f t="shared" si="31"/>
        <v>0.3914815756350127</v>
      </c>
      <c r="BR20" s="310" t="e">
        <f t="shared" si="32"/>
        <v>#DIV/0!</v>
      </c>
    </row>
    <row r="21" spans="1:70" ht="26.25" customHeight="1">
      <c r="A21" s="305" t="s">
        <v>55</v>
      </c>
      <c r="B21" s="306">
        <v>15642</v>
      </c>
      <c r="C21" s="306">
        <v>15854</v>
      </c>
      <c r="D21" s="306">
        <f t="shared" si="34"/>
        <v>101.35532540595831</v>
      </c>
      <c r="E21" s="307">
        <f t="shared" si="0"/>
        <v>4.736269776779313</v>
      </c>
      <c r="F21" s="306">
        <v>15297</v>
      </c>
      <c r="G21" s="306">
        <v>15559</v>
      </c>
      <c r="H21" s="306">
        <f t="shared" si="35"/>
        <v>101.71275413479768</v>
      </c>
      <c r="I21" s="307">
        <f t="shared" si="1"/>
        <v>4.603989986565901</v>
      </c>
      <c r="J21" s="306">
        <v>20315.9116</v>
      </c>
      <c r="K21" s="306">
        <v>20471.54476</v>
      </c>
      <c r="L21" s="306">
        <f t="shared" si="36"/>
        <v>100.76606535342476</v>
      </c>
      <c r="M21" s="308">
        <f t="shared" si="2"/>
        <v>5.625133727995079</v>
      </c>
      <c r="N21" s="309">
        <f t="shared" si="3"/>
        <v>4617.544760000001</v>
      </c>
      <c r="O21" s="309">
        <f t="shared" si="4"/>
        <v>4912.544760000001</v>
      </c>
      <c r="P21" s="310">
        <f t="shared" si="37"/>
        <v>1.29125424246247</v>
      </c>
      <c r="Q21" s="310">
        <f t="shared" si="38"/>
        <v>1.3157365357670803</v>
      </c>
      <c r="R21" s="306">
        <v>17532.04</v>
      </c>
      <c r="S21" s="311">
        <v>4372.43586</v>
      </c>
      <c r="T21" s="306">
        <v>9007.05807</v>
      </c>
      <c r="U21" s="306">
        <v>12187.7231</v>
      </c>
      <c r="V21" s="306">
        <v>16952.65</v>
      </c>
      <c r="W21" s="306">
        <f t="shared" si="39"/>
        <v>96.69525052418315</v>
      </c>
      <c r="X21" s="308">
        <f t="shared" si="5"/>
        <v>5.514278945796649</v>
      </c>
      <c r="Y21" s="306">
        <f t="shared" si="6"/>
        <v>1393.6500000000015</v>
      </c>
      <c r="Z21" s="306">
        <f t="shared" si="7"/>
        <v>-3518.894759999999</v>
      </c>
      <c r="AA21" s="310">
        <f t="shared" si="33"/>
        <v>1.089571951924931</v>
      </c>
      <c r="AB21" s="310">
        <f t="shared" si="8"/>
        <v>0.828108000580607</v>
      </c>
      <c r="AC21" s="331">
        <v>13030.677</v>
      </c>
      <c r="AD21" s="311">
        <v>7634.95391</v>
      </c>
      <c r="AE21" s="312">
        <f t="shared" si="9"/>
        <v>0.5859215073783197</v>
      </c>
      <c r="AF21" s="313">
        <v>5223.81895</v>
      </c>
      <c r="AG21" s="312">
        <f t="shared" si="10"/>
        <v>0.40088622793735124</v>
      </c>
      <c r="AH21" s="306"/>
      <c r="AI21" s="312">
        <f t="shared" si="11"/>
        <v>0.5859215073783197</v>
      </c>
      <c r="AJ21" s="436">
        <f t="shared" si="12"/>
        <v>1.8159573508355353</v>
      </c>
      <c r="AK21" s="431">
        <f t="shared" si="13"/>
        <v>3262.5180500000006</v>
      </c>
      <c r="AL21" s="315">
        <f t="shared" si="14"/>
        <v>-5744.540019999999</v>
      </c>
      <c r="AM21" s="315"/>
      <c r="AN21" s="315"/>
      <c r="AO21" s="310">
        <f t="shared" si="15"/>
        <v>1.746155725197991</v>
      </c>
      <c r="AP21" s="310"/>
      <c r="AQ21" s="310"/>
      <c r="AR21" s="335">
        <f t="shared" si="16"/>
        <v>0</v>
      </c>
      <c r="AS21" s="331">
        <v>13415.20262</v>
      </c>
      <c r="AT21" s="311">
        <v>7634.95391</v>
      </c>
      <c r="AU21" s="312">
        <f t="shared" si="17"/>
        <v>0.5691269916875844</v>
      </c>
      <c r="AV21" s="313">
        <v>7920.79389</v>
      </c>
      <c r="AW21" s="312">
        <f t="shared" si="18"/>
        <v>0.5904341599873651</v>
      </c>
      <c r="AX21" s="306"/>
      <c r="AY21" s="312">
        <f t="shared" si="19"/>
        <v>0.5691269916875844</v>
      </c>
      <c r="AZ21" s="308">
        <f t="shared" si="20"/>
        <v>2.5160292464321588</v>
      </c>
      <c r="BA21" s="315">
        <f t="shared" si="21"/>
        <v>2696.97494</v>
      </c>
      <c r="BB21" s="315">
        <f t="shared" si="22"/>
        <v>2695.1589826491645</v>
      </c>
      <c r="BC21" s="315"/>
      <c r="BD21" s="315"/>
      <c r="BE21" s="335">
        <f t="shared" si="23"/>
        <v>1.5162841526121422</v>
      </c>
      <c r="BF21" s="331">
        <v>13805.72</v>
      </c>
      <c r="BG21" s="311"/>
      <c r="BH21" s="312"/>
      <c r="BI21" s="313">
        <v>8426.09266</v>
      </c>
      <c r="BJ21" s="312">
        <f t="shared" si="25"/>
        <v>0.6103334458470837</v>
      </c>
      <c r="BK21" s="306"/>
      <c r="BL21" s="316">
        <f t="shared" si="26"/>
        <v>0</v>
      </c>
      <c r="BM21" s="308">
        <f t="shared" si="27"/>
        <v>2.388410963413427</v>
      </c>
      <c r="BN21" s="315">
        <f t="shared" si="28"/>
        <v>3202.2737100000004</v>
      </c>
      <c r="BO21" s="317">
        <f t="shared" si="29"/>
        <v>1.613013915805792</v>
      </c>
      <c r="BP21" s="318">
        <f t="shared" si="30"/>
        <v>505.29877000000033</v>
      </c>
      <c r="BQ21" s="319">
        <f t="shared" si="31"/>
        <v>1.0637939551284046</v>
      </c>
      <c r="BR21" s="310" t="e">
        <f t="shared" si="32"/>
        <v>#DIV/0!</v>
      </c>
    </row>
    <row r="22" spans="1:70" ht="35.25" customHeight="1">
      <c r="A22" s="305" t="s">
        <v>56</v>
      </c>
      <c r="B22" s="306">
        <v>8779</v>
      </c>
      <c r="C22" s="306">
        <v>8760</v>
      </c>
      <c r="D22" s="306">
        <f t="shared" si="34"/>
        <v>99.78357443900217</v>
      </c>
      <c r="E22" s="307">
        <f t="shared" si="0"/>
        <v>2.6169877156923667</v>
      </c>
      <c r="F22" s="306">
        <v>25391</v>
      </c>
      <c r="G22" s="306">
        <v>26126</v>
      </c>
      <c r="H22" s="306">
        <f t="shared" si="35"/>
        <v>102.89472647788587</v>
      </c>
      <c r="I22" s="307">
        <f t="shared" si="1"/>
        <v>7.730820900380535</v>
      </c>
      <c r="J22" s="306">
        <v>26190</v>
      </c>
      <c r="K22" s="306">
        <v>26551.98713</v>
      </c>
      <c r="L22" s="306">
        <f t="shared" si="36"/>
        <v>101.3821578083238</v>
      </c>
      <c r="M22" s="308">
        <f t="shared" si="2"/>
        <v>7.295906591381933</v>
      </c>
      <c r="N22" s="309">
        <f t="shared" si="3"/>
        <v>17791.98713</v>
      </c>
      <c r="O22" s="309">
        <f t="shared" si="4"/>
        <v>425.98713000000134</v>
      </c>
      <c r="P22" s="310">
        <f t="shared" si="37"/>
        <v>3.0310487591324202</v>
      </c>
      <c r="Q22" s="310">
        <f t="shared" si="38"/>
        <v>1.0163051033453265</v>
      </c>
      <c r="R22" s="306">
        <v>9603</v>
      </c>
      <c r="S22" s="311">
        <v>341.43793</v>
      </c>
      <c r="T22" s="306">
        <v>599.53356</v>
      </c>
      <c r="U22" s="306">
        <v>946.29381</v>
      </c>
      <c r="V22" s="306">
        <v>2003.14</v>
      </c>
      <c r="W22" s="306">
        <f t="shared" si="39"/>
        <v>20.859523065708636</v>
      </c>
      <c r="X22" s="308">
        <f t="shared" si="5"/>
        <v>0.6515720390312487</v>
      </c>
      <c r="Y22" s="306">
        <f t="shared" si="6"/>
        <v>-24122.86</v>
      </c>
      <c r="Z22" s="306">
        <f t="shared" si="7"/>
        <v>-24548.847130000002</v>
      </c>
      <c r="AA22" s="310">
        <f t="shared" si="33"/>
        <v>0.07667228048687132</v>
      </c>
      <c r="AB22" s="310">
        <f t="shared" si="8"/>
        <v>0.07544218781790288</v>
      </c>
      <c r="AC22" s="331">
        <v>6971</v>
      </c>
      <c r="AD22" s="311">
        <v>10498.27546</v>
      </c>
      <c r="AE22" s="312">
        <f t="shared" si="9"/>
        <v>1.5059927499641372</v>
      </c>
      <c r="AF22" s="313">
        <v>3518.84867</v>
      </c>
      <c r="AG22" s="312">
        <f t="shared" si="10"/>
        <v>0.5047839147898436</v>
      </c>
      <c r="AH22" s="306"/>
      <c r="AI22" s="312">
        <f t="shared" si="11"/>
        <v>1.5059927499641372</v>
      </c>
      <c r="AJ22" s="436">
        <f t="shared" si="12"/>
        <v>1.223258150775755</v>
      </c>
      <c r="AK22" s="431">
        <f t="shared" si="13"/>
        <v>10156.83753</v>
      </c>
      <c r="AL22" s="315">
        <f t="shared" si="14"/>
        <v>9557.30397</v>
      </c>
      <c r="AM22" s="315"/>
      <c r="AN22" s="315"/>
      <c r="AO22" s="310">
        <f t="shared" si="15"/>
        <v>30.747244338085114</v>
      </c>
      <c r="AP22" s="310"/>
      <c r="AQ22" s="310"/>
      <c r="AR22" s="335">
        <f t="shared" si="16"/>
        <v>0</v>
      </c>
      <c r="AS22" s="331">
        <v>16550</v>
      </c>
      <c r="AT22" s="311">
        <v>10498.27546</v>
      </c>
      <c r="AU22" s="312">
        <f t="shared" si="17"/>
        <v>0.6343368858006043</v>
      </c>
      <c r="AV22" s="313">
        <v>12488.32443</v>
      </c>
      <c r="AW22" s="312">
        <f t="shared" si="18"/>
        <v>0.7545815365558912</v>
      </c>
      <c r="AX22" s="306"/>
      <c r="AY22" s="312">
        <f t="shared" si="19"/>
        <v>0.6343368858006043</v>
      </c>
      <c r="AZ22" s="308">
        <f t="shared" si="20"/>
        <v>3.9668990180999675</v>
      </c>
      <c r="BA22" s="315">
        <f t="shared" si="21"/>
        <v>8969.475760000001</v>
      </c>
      <c r="BB22" s="315">
        <f t="shared" si="22"/>
        <v>8968.252501849225</v>
      </c>
      <c r="BC22" s="315"/>
      <c r="BD22" s="315"/>
      <c r="BE22" s="335">
        <f t="shared" si="23"/>
        <v>3.548980249269998</v>
      </c>
      <c r="BF22" s="331">
        <v>10630</v>
      </c>
      <c r="BG22" s="311"/>
      <c r="BH22" s="312"/>
      <c r="BI22" s="313">
        <v>12640.94329</v>
      </c>
      <c r="BJ22" s="312">
        <f t="shared" si="25"/>
        <v>1.189176226716839</v>
      </c>
      <c r="BK22" s="306"/>
      <c r="BL22" s="316">
        <f t="shared" si="26"/>
        <v>0</v>
      </c>
      <c r="BM22" s="308">
        <f t="shared" si="27"/>
        <v>3.583127881449549</v>
      </c>
      <c r="BN22" s="315">
        <f t="shared" si="28"/>
        <v>9122.09462</v>
      </c>
      <c r="BO22" s="317">
        <f t="shared" si="29"/>
        <v>3.5923520661091684</v>
      </c>
      <c r="BP22" s="318">
        <f t="shared" si="30"/>
        <v>152.61885999999868</v>
      </c>
      <c r="BQ22" s="319">
        <f t="shared" si="31"/>
        <v>1.01222092370001</v>
      </c>
      <c r="BR22" s="310" t="e">
        <f t="shared" si="32"/>
        <v>#DIV/0!</v>
      </c>
    </row>
    <row r="23" spans="1:70" ht="21.75" customHeight="1">
      <c r="A23" s="305" t="s">
        <v>57</v>
      </c>
      <c r="B23" s="306">
        <v>1470</v>
      </c>
      <c r="C23" s="306">
        <v>1575</v>
      </c>
      <c r="D23" s="306">
        <f t="shared" si="34"/>
        <v>107.14285714285714</v>
      </c>
      <c r="E23" s="307">
        <f t="shared" si="0"/>
        <v>0.4705200516227714</v>
      </c>
      <c r="F23" s="306">
        <v>2140</v>
      </c>
      <c r="G23" s="306">
        <v>2024</v>
      </c>
      <c r="H23" s="306">
        <f t="shared" si="35"/>
        <v>94.57943925233646</v>
      </c>
      <c r="I23" s="307">
        <f t="shared" si="1"/>
        <v>0.5989122522533186</v>
      </c>
      <c r="J23" s="306">
        <v>1896.25</v>
      </c>
      <c r="K23" s="306">
        <v>2267.62008</v>
      </c>
      <c r="L23" s="306">
        <f t="shared" si="36"/>
        <v>119.58444719841795</v>
      </c>
      <c r="M23" s="308">
        <f t="shared" si="2"/>
        <v>0.62309250932595</v>
      </c>
      <c r="N23" s="309">
        <f t="shared" si="3"/>
        <v>692.6200800000001</v>
      </c>
      <c r="O23" s="309">
        <f t="shared" si="4"/>
        <v>243.62008000000014</v>
      </c>
      <c r="P23" s="310">
        <f t="shared" si="37"/>
        <v>1.439758780952381</v>
      </c>
      <c r="Q23" s="310">
        <f t="shared" si="38"/>
        <v>1.1203656521739132</v>
      </c>
      <c r="R23" s="306">
        <v>1342.37</v>
      </c>
      <c r="S23" s="311">
        <v>417.50709</v>
      </c>
      <c r="T23" s="306">
        <v>858.35534</v>
      </c>
      <c r="U23" s="306">
        <v>1086.25384</v>
      </c>
      <c r="V23" s="306">
        <v>1358.34</v>
      </c>
      <c r="W23" s="306">
        <f t="shared" si="39"/>
        <v>101.18968689705521</v>
      </c>
      <c r="X23" s="308">
        <f t="shared" si="5"/>
        <v>0.44183450158137044</v>
      </c>
      <c r="Y23" s="306">
        <f t="shared" si="6"/>
        <v>-665.6600000000001</v>
      </c>
      <c r="Z23" s="306">
        <f t="shared" si="7"/>
        <v>-909.2800800000002</v>
      </c>
      <c r="AA23" s="310">
        <f t="shared" si="33"/>
        <v>0.6711166007905138</v>
      </c>
      <c r="AB23" s="310">
        <f t="shared" si="8"/>
        <v>0.5990156869663986</v>
      </c>
      <c r="AC23" s="331">
        <v>1293.9974</v>
      </c>
      <c r="AD23" s="311">
        <v>1238.47972</v>
      </c>
      <c r="AE23" s="312">
        <f t="shared" si="9"/>
        <v>0.9570959879826653</v>
      </c>
      <c r="AF23" s="313">
        <v>1249.09163</v>
      </c>
      <c r="AG23" s="312">
        <f t="shared" si="10"/>
        <v>0.9652968622657201</v>
      </c>
      <c r="AH23" s="306"/>
      <c r="AI23" s="312">
        <f t="shared" si="11"/>
        <v>0.9570959879826653</v>
      </c>
      <c r="AJ23" s="436">
        <f t="shared" si="12"/>
        <v>0.4342220029209934</v>
      </c>
      <c r="AK23" s="431">
        <f t="shared" si="13"/>
        <v>820.97263</v>
      </c>
      <c r="AL23" s="315">
        <f t="shared" si="14"/>
        <v>-37.382709999999975</v>
      </c>
      <c r="AM23" s="315"/>
      <c r="AN23" s="315"/>
      <c r="AO23" s="310">
        <f t="shared" si="15"/>
        <v>2.9663681160480415</v>
      </c>
      <c r="AP23" s="310"/>
      <c r="AQ23" s="310"/>
      <c r="AR23" s="335">
        <f t="shared" si="16"/>
        <v>0</v>
      </c>
      <c r="AS23" s="331">
        <v>1240.7</v>
      </c>
      <c r="AT23" s="311">
        <v>1238.47972</v>
      </c>
      <c r="AU23" s="312">
        <f t="shared" si="17"/>
        <v>0.9982104618360603</v>
      </c>
      <c r="AV23" s="313">
        <v>1918.24025</v>
      </c>
      <c r="AW23" s="312">
        <f t="shared" si="18"/>
        <v>1.5460951479003788</v>
      </c>
      <c r="AX23" s="306"/>
      <c r="AY23" s="312">
        <f t="shared" si="19"/>
        <v>0.9982104618360603</v>
      </c>
      <c r="AZ23" s="308">
        <f t="shared" si="20"/>
        <v>0.609326367749147</v>
      </c>
      <c r="BA23" s="315">
        <f t="shared" si="21"/>
        <v>669.1486200000002</v>
      </c>
      <c r="BB23" s="315">
        <f t="shared" si="22"/>
        <v>668.7143979970791</v>
      </c>
      <c r="BC23" s="315"/>
      <c r="BD23" s="315"/>
      <c r="BE23" s="335">
        <f t="shared" si="23"/>
        <v>1.5357081930010212</v>
      </c>
      <c r="BF23" s="331">
        <v>1102.69324</v>
      </c>
      <c r="BG23" s="311"/>
      <c r="BH23" s="312"/>
      <c r="BI23" s="313">
        <v>768.26337</v>
      </c>
      <c r="BJ23" s="312">
        <f t="shared" si="25"/>
        <v>0.6967154074509425</v>
      </c>
      <c r="BK23" s="306"/>
      <c r="BL23" s="316">
        <f t="shared" si="26"/>
        <v>0</v>
      </c>
      <c r="BM23" s="308">
        <f t="shared" si="27"/>
        <v>0.2177674433142237</v>
      </c>
      <c r="BN23" s="315">
        <f t="shared" si="28"/>
        <v>-480.8282599999999</v>
      </c>
      <c r="BO23" s="317">
        <f t="shared" si="29"/>
        <v>0.6150576559383398</v>
      </c>
      <c r="BP23" s="318">
        <f t="shared" si="30"/>
        <v>-1149.9768800000002</v>
      </c>
      <c r="BQ23" s="319">
        <f t="shared" si="31"/>
        <v>0.40050424862057815</v>
      </c>
      <c r="BR23" s="310" t="e">
        <f t="shared" si="32"/>
        <v>#DIV/0!</v>
      </c>
    </row>
    <row r="24" spans="1:70" ht="21.75" customHeight="1" thickBot="1">
      <c r="A24" s="454" t="s">
        <v>58</v>
      </c>
      <c r="B24" s="306">
        <v>1160</v>
      </c>
      <c r="C24" s="306">
        <v>1145</v>
      </c>
      <c r="D24" s="306">
        <f t="shared" si="34"/>
        <v>98.70689655172413</v>
      </c>
      <c r="E24" s="307">
        <f t="shared" si="0"/>
        <v>0.3420606089575068</v>
      </c>
      <c r="F24" s="456">
        <v>1131</v>
      </c>
      <c r="G24" s="456">
        <v>1175</v>
      </c>
      <c r="H24" s="306">
        <f t="shared" si="35"/>
        <v>103.89036251105217</v>
      </c>
      <c r="I24" s="307">
        <f t="shared" si="1"/>
        <v>0.34768868399093344</v>
      </c>
      <c r="J24" s="306">
        <v>803.4</v>
      </c>
      <c r="K24" s="306">
        <v>810.83102</v>
      </c>
      <c r="L24" s="306">
        <f t="shared" si="36"/>
        <v>100.92494647747074</v>
      </c>
      <c r="M24" s="458">
        <f t="shared" si="2"/>
        <v>0.2227986686778322</v>
      </c>
      <c r="N24" s="309">
        <f t="shared" si="3"/>
        <v>-334.16898000000003</v>
      </c>
      <c r="O24" s="309">
        <f t="shared" si="4"/>
        <v>-364.16898000000003</v>
      </c>
      <c r="P24" s="310">
        <f t="shared" si="37"/>
        <v>0.7081493624454148</v>
      </c>
      <c r="Q24" s="310">
        <f t="shared" si="38"/>
        <v>0.6900689531914893</v>
      </c>
      <c r="R24" s="306">
        <v>66.49</v>
      </c>
      <c r="S24" s="311">
        <v>2.75</v>
      </c>
      <c r="T24" s="306">
        <v>11.3936</v>
      </c>
      <c r="U24" s="306">
        <v>67.02864</v>
      </c>
      <c r="V24" s="306">
        <v>62.63</v>
      </c>
      <c r="W24" s="306">
        <f t="shared" si="39"/>
        <v>94.194615731689</v>
      </c>
      <c r="X24" s="458">
        <f t="shared" si="5"/>
        <v>0.020371994371100925</v>
      </c>
      <c r="Y24" s="306">
        <f t="shared" si="6"/>
        <v>-1112.37</v>
      </c>
      <c r="Z24" s="306">
        <f t="shared" si="7"/>
        <v>-748.20102</v>
      </c>
      <c r="AA24" s="310">
        <f t="shared" si="33"/>
        <v>0.05330212765957447</v>
      </c>
      <c r="AB24" s="310">
        <f t="shared" si="8"/>
        <v>0.07724174144200847</v>
      </c>
      <c r="AC24" s="331">
        <v>0</v>
      </c>
      <c r="AD24" s="311">
        <v>0</v>
      </c>
      <c r="AE24" s="312"/>
      <c r="AF24" s="313">
        <v>-529.57688</v>
      </c>
      <c r="AG24" s="312" t="e">
        <f t="shared" si="10"/>
        <v>#DIV/0!</v>
      </c>
      <c r="AH24" s="306"/>
      <c r="AI24" s="312" t="e">
        <f t="shared" si="11"/>
        <v>#DIV/0!</v>
      </c>
      <c r="AJ24" s="436">
        <f t="shared" si="12"/>
        <v>-0.1840969293295565</v>
      </c>
      <c r="AK24" s="431">
        <f t="shared" si="13"/>
        <v>-2.75</v>
      </c>
      <c r="AL24" s="315">
        <f t="shared" si="14"/>
        <v>-14.1436</v>
      </c>
      <c r="AM24" s="315"/>
      <c r="AN24" s="315"/>
      <c r="AO24" s="310">
        <f t="shared" si="15"/>
        <v>0</v>
      </c>
      <c r="AP24" s="310"/>
      <c r="AQ24" s="310"/>
      <c r="AR24" s="335">
        <f t="shared" si="16"/>
        <v>0</v>
      </c>
      <c r="AS24" s="331">
        <v>0</v>
      </c>
      <c r="AT24" s="311">
        <v>0</v>
      </c>
      <c r="AU24" s="312"/>
      <c r="AV24" s="313">
        <v>-597.97035</v>
      </c>
      <c r="AW24" s="312" t="e">
        <f t="shared" si="18"/>
        <v>#DIV/0!</v>
      </c>
      <c r="AX24" s="306"/>
      <c r="AY24" s="312" t="e">
        <f t="shared" si="19"/>
        <v>#DIV/0!</v>
      </c>
      <c r="AZ24" s="458">
        <f t="shared" si="20"/>
        <v>-0.18994445632510637</v>
      </c>
      <c r="BA24" s="315">
        <f t="shared" si="21"/>
        <v>-68.3934700000001</v>
      </c>
      <c r="BB24" s="315">
        <f t="shared" si="22"/>
        <v>-68.20937307067054</v>
      </c>
      <c r="BC24" s="315"/>
      <c r="BD24" s="315"/>
      <c r="BE24" s="335">
        <f t="shared" si="23"/>
        <v>1.1291473864946675</v>
      </c>
      <c r="BF24" s="331">
        <v>0</v>
      </c>
      <c r="BG24" s="311"/>
      <c r="BH24" s="312"/>
      <c r="BI24" s="313">
        <v>-4.15458</v>
      </c>
      <c r="BJ24" s="312" t="e">
        <f t="shared" si="25"/>
        <v>#DIV/0!</v>
      </c>
      <c r="BK24" s="306"/>
      <c r="BL24" s="316" t="e">
        <f t="shared" si="26"/>
        <v>#DIV/0!</v>
      </c>
      <c r="BM24" s="458">
        <f t="shared" si="27"/>
        <v>-0.0011776329576202592</v>
      </c>
      <c r="BN24" s="315">
        <f t="shared" si="28"/>
        <v>525.4223</v>
      </c>
      <c r="BO24" s="317">
        <f t="shared" si="29"/>
        <v>0.007845093237454023</v>
      </c>
      <c r="BP24" s="318">
        <f t="shared" si="30"/>
        <v>593.81577</v>
      </c>
      <c r="BQ24" s="319">
        <f t="shared" si="31"/>
        <v>0.006947802679514126</v>
      </c>
      <c r="BR24" s="310" t="e">
        <f t="shared" si="32"/>
        <v>#DIV/0!</v>
      </c>
    </row>
    <row r="25" spans="1:70" ht="13.5" customHeight="1" hidden="1">
      <c r="A25" s="455"/>
      <c r="B25" s="372"/>
      <c r="C25" s="372"/>
      <c r="D25" s="372" t="e">
        <f t="shared" si="34"/>
        <v>#DIV/0!</v>
      </c>
      <c r="E25" s="373">
        <f t="shared" si="0"/>
        <v>0</v>
      </c>
      <c r="F25" s="457"/>
      <c r="G25" s="457"/>
      <c r="H25" s="372" t="e">
        <f t="shared" si="35"/>
        <v>#DIV/0!</v>
      </c>
      <c r="I25" s="373">
        <f t="shared" si="1"/>
        <v>0</v>
      </c>
      <c r="J25" s="372"/>
      <c r="K25" s="372"/>
      <c r="L25" s="372" t="e">
        <f t="shared" si="36"/>
        <v>#DIV/0!</v>
      </c>
      <c r="M25" s="459">
        <f t="shared" si="2"/>
        <v>0</v>
      </c>
      <c r="N25" s="375">
        <f t="shared" si="3"/>
        <v>0</v>
      </c>
      <c r="O25" s="375">
        <f t="shared" si="4"/>
        <v>0</v>
      </c>
      <c r="P25" s="376" t="e">
        <f t="shared" si="37"/>
        <v>#DIV/0!</v>
      </c>
      <c r="Q25" s="376" t="e">
        <f t="shared" si="38"/>
        <v>#DIV/0!</v>
      </c>
      <c r="R25" s="372"/>
      <c r="S25" s="377"/>
      <c r="T25" s="372"/>
      <c r="U25" s="372"/>
      <c r="V25" s="372"/>
      <c r="W25" s="372" t="e">
        <f t="shared" si="39"/>
        <v>#DIV/0!</v>
      </c>
      <c r="X25" s="459">
        <f t="shared" si="5"/>
        <v>0</v>
      </c>
      <c r="Y25" s="372">
        <f t="shared" si="6"/>
        <v>0</v>
      </c>
      <c r="Z25" s="372">
        <f t="shared" si="7"/>
        <v>0</v>
      </c>
      <c r="AA25" s="376" t="e">
        <f t="shared" si="33"/>
        <v>#DIV/0!</v>
      </c>
      <c r="AB25" s="376" t="e">
        <f t="shared" si="8"/>
        <v>#DIV/0!</v>
      </c>
      <c r="AC25" s="372"/>
      <c r="AD25" s="377"/>
      <c r="AE25" s="378" t="e">
        <f t="shared" si="9"/>
        <v>#DIV/0!</v>
      </c>
      <c r="AF25" s="379"/>
      <c r="AG25" s="378" t="e">
        <f t="shared" si="10"/>
        <v>#DIV/0!</v>
      </c>
      <c r="AH25" s="372"/>
      <c r="AI25" s="378" t="e">
        <f t="shared" si="11"/>
        <v>#DIV/0!</v>
      </c>
      <c r="AJ25" s="437">
        <f t="shared" si="12"/>
        <v>0</v>
      </c>
      <c r="AK25" s="432">
        <f t="shared" si="13"/>
        <v>0</v>
      </c>
      <c r="AL25" s="381">
        <f t="shared" si="14"/>
        <v>0</v>
      </c>
      <c r="AM25" s="381"/>
      <c r="AN25" s="381"/>
      <c r="AO25" s="376" t="e">
        <f t="shared" si="15"/>
        <v>#DIV/0!</v>
      </c>
      <c r="AP25" s="376"/>
      <c r="AQ25" s="376"/>
      <c r="AR25" s="382" t="e">
        <f t="shared" si="16"/>
        <v>#DIV/0!</v>
      </c>
      <c r="AS25" s="383"/>
      <c r="AT25" s="377"/>
      <c r="AU25" s="378" t="e">
        <f t="shared" si="17"/>
        <v>#DIV/0!</v>
      </c>
      <c r="AV25" s="379"/>
      <c r="AW25" s="378" t="e">
        <f t="shared" si="18"/>
        <v>#DIV/0!</v>
      </c>
      <c r="AX25" s="372"/>
      <c r="AY25" s="378" t="e">
        <f t="shared" si="19"/>
        <v>#DIV/0!</v>
      </c>
      <c r="AZ25" s="459">
        <f t="shared" si="20"/>
        <v>0</v>
      </c>
      <c r="BA25" s="381">
        <f t="shared" si="21"/>
        <v>0</v>
      </c>
      <c r="BB25" s="381">
        <f t="shared" si="22"/>
        <v>0</v>
      </c>
      <c r="BC25" s="381"/>
      <c r="BD25" s="381"/>
      <c r="BE25" s="382" t="e">
        <f t="shared" si="23"/>
        <v>#DIV/0!</v>
      </c>
      <c r="BF25" s="384"/>
      <c r="BG25" s="377"/>
      <c r="BH25" s="378" t="e">
        <f aca="true" t="shared" si="40" ref="BH25:BH35">BG25/BF25</f>
        <v>#DIV/0!</v>
      </c>
      <c r="BI25" s="379"/>
      <c r="BJ25" s="378" t="e">
        <f t="shared" si="25"/>
        <v>#DIV/0!</v>
      </c>
      <c r="BK25" s="372"/>
      <c r="BL25" s="385" t="e">
        <f t="shared" si="26"/>
        <v>#DIV/0!</v>
      </c>
      <c r="BM25" s="459">
        <f t="shared" si="27"/>
        <v>0</v>
      </c>
      <c r="BN25" s="381">
        <f t="shared" si="28"/>
        <v>0</v>
      </c>
      <c r="BO25" s="386" t="e">
        <f t="shared" si="29"/>
        <v>#DIV/0!</v>
      </c>
      <c r="BP25" s="387">
        <f t="shared" si="30"/>
        <v>0</v>
      </c>
      <c r="BQ25" s="388" t="e">
        <f t="shared" si="31"/>
        <v>#DIV/0!</v>
      </c>
      <c r="BR25" s="310" t="e">
        <f t="shared" si="32"/>
        <v>#DIV/0!</v>
      </c>
    </row>
    <row r="26" spans="1:70" ht="26.25" customHeight="1" thickBot="1">
      <c r="A26" s="398" t="s">
        <v>59</v>
      </c>
      <c r="B26" s="399">
        <f>B12+B18</f>
        <v>108738</v>
      </c>
      <c r="C26" s="399">
        <f>C12+C18</f>
        <v>110205</v>
      </c>
      <c r="D26" s="399">
        <f t="shared" si="34"/>
        <v>101.3491143850356</v>
      </c>
      <c r="E26" s="400">
        <f t="shared" si="0"/>
        <v>32.92296018354763</v>
      </c>
      <c r="F26" s="399">
        <f>F12+F18</f>
        <v>118076</v>
      </c>
      <c r="G26" s="399">
        <f>G12+G18</f>
        <v>118264</v>
      </c>
      <c r="H26" s="399">
        <f t="shared" si="35"/>
        <v>100.15921948575495</v>
      </c>
      <c r="I26" s="400">
        <f t="shared" si="1"/>
        <v>34.9949400200032</v>
      </c>
      <c r="J26" s="399">
        <f>J12+J18</f>
        <v>140128.8616</v>
      </c>
      <c r="K26" s="399">
        <f>K12+K18</f>
        <v>133676.73889</v>
      </c>
      <c r="L26" s="399">
        <f t="shared" si="36"/>
        <v>95.3955790146803</v>
      </c>
      <c r="M26" s="401">
        <f t="shared" si="2"/>
        <v>36.73145047890028</v>
      </c>
      <c r="N26" s="402">
        <f t="shared" si="3"/>
        <v>23471.738890000008</v>
      </c>
      <c r="O26" s="402">
        <f t="shared" si="4"/>
        <v>15412.738890000008</v>
      </c>
      <c r="P26" s="403">
        <f t="shared" si="37"/>
        <v>1.2129825224808313</v>
      </c>
      <c r="Q26" s="403">
        <f t="shared" si="38"/>
        <v>1.1303248570148143</v>
      </c>
      <c r="R26" s="399">
        <f>R12+R18</f>
        <v>127192.4</v>
      </c>
      <c r="S26" s="399">
        <f>S12+S18</f>
        <v>25768.39723</v>
      </c>
      <c r="T26" s="399">
        <f>T12+T18</f>
        <v>56910.91159</v>
      </c>
      <c r="U26" s="399">
        <f>U12+U18</f>
        <v>83531.60488</v>
      </c>
      <c r="V26" s="399">
        <f>V12+V18</f>
        <v>114967.91999999998</v>
      </c>
      <c r="W26" s="399">
        <f t="shared" si="39"/>
        <v>90.38898550542326</v>
      </c>
      <c r="X26" s="401">
        <f t="shared" si="5"/>
        <v>37.39622894934027</v>
      </c>
      <c r="Y26" s="399">
        <f t="shared" si="6"/>
        <v>-3296.0800000000163</v>
      </c>
      <c r="Z26" s="399">
        <f t="shared" si="7"/>
        <v>-18708.818890000024</v>
      </c>
      <c r="AA26" s="403">
        <f t="shared" si="33"/>
        <v>0.9721294730433605</v>
      </c>
      <c r="AB26" s="403">
        <f t="shared" si="8"/>
        <v>0.8600443200114632</v>
      </c>
      <c r="AC26" s="399">
        <f>AC12+AC18</f>
        <v>122279.67439999999</v>
      </c>
      <c r="AD26" s="399">
        <f>AD12+AD18</f>
        <v>63682.157479999994</v>
      </c>
      <c r="AE26" s="404">
        <f t="shared" si="9"/>
        <v>0.5207910291916839</v>
      </c>
      <c r="AF26" s="405">
        <f>AF12+AF18</f>
        <v>78807.42442999998</v>
      </c>
      <c r="AG26" s="404">
        <f t="shared" si="10"/>
        <v>0.644485069302736</v>
      </c>
      <c r="AH26" s="399">
        <f>AH12+AH18</f>
        <v>0</v>
      </c>
      <c r="AI26" s="404">
        <f t="shared" si="11"/>
        <v>0.5207910291916839</v>
      </c>
      <c r="AJ26" s="439">
        <f t="shared" si="12"/>
        <v>27.39584259406127</v>
      </c>
      <c r="AK26" s="408">
        <f t="shared" si="13"/>
        <v>37913.76024999999</v>
      </c>
      <c r="AL26" s="399">
        <f t="shared" si="14"/>
        <v>-18997.15134000001</v>
      </c>
      <c r="AM26" s="399"/>
      <c r="AN26" s="399"/>
      <c r="AO26" s="403">
        <f t="shared" si="15"/>
        <v>2.4713278405169943</v>
      </c>
      <c r="AP26" s="403"/>
      <c r="AQ26" s="403"/>
      <c r="AR26" s="406">
        <f t="shared" si="16"/>
        <v>0</v>
      </c>
      <c r="AS26" s="407">
        <f>AS12+AS18</f>
        <v>137789.41262000002</v>
      </c>
      <c r="AT26" s="399">
        <f>AT12+AT18</f>
        <v>63682.157479999994</v>
      </c>
      <c r="AU26" s="404">
        <f t="shared" si="17"/>
        <v>0.46217017889193457</v>
      </c>
      <c r="AV26" s="405">
        <f>AV12+AV18-1</f>
        <v>103424.21991</v>
      </c>
      <c r="AW26" s="404">
        <f t="shared" si="18"/>
        <v>0.7505962754571468</v>
      </c>
      <c r="AX26" s="399">
        <f>AX12+AX18</f>
        <v>0</v>
      </c>
      <c r="AY26" s="404">
        <f t="shared" si="19"/>
        <v>0.46217017889193457</v>
      </c>
      <c r="AZ26" s="401">
        <f t="shared" si="20"/>
        <v>32.8525607024716</v>
      </c>
      <c r="BA26" s="399">
        <f t="shared" si="21"/>
        <v>24616.795480000015</v>
      </c>
      <c r="BB26" s="399">
        <f t="shared" si="22"/>
        <v>24589.399637405953</v>
      </c>
      <c r="BC26" s="399"/>
      <c r="BD26" s="399"/>
      <c r="BE26" s="406">
        <f t="shared" si="23"/>
        <v>1.3123664509790658</v>
      </c>
      <c r="BF26" s="408">
        <f>BF12+BF18</f>
        <v>144978.11324</v>
      </c>
      <c r="BG26" s="399">
        <f>BG12+BG18</f>
        <v>0</v>
      </c>
      <c r="BH26" s="404">
        <f t="shared" si="40"/>
        <v>0</v>
      </c>
      <c r="BI26" s="405">
        <f>BI12+BI18</f>
        <v>114050.59795999998</v>
      </c>
      <c r="BJ26" s="404">
        <f t="shared" si="25"/>
        <v>0.7866745911584466</v>
      </c>
      <c r="BK26" s="399">
        <f>BK12+BK18</f>
        <v>0</v>
      </c>
      <c r="BL26" s="409">
        <f t="shared" si="26"/>
        <v>0</v>
      </c>
      <c r="BM26" s="401">
        <f t="shared" si="27"/>
        <v>32.32811571662933</v>
      </c>
      <c r="BN26" s="399">
        <f t="shared" si="28"/>
        <v>35243.17353</v>
      </c>
      <c r="BO26" s="410">
        <f t="shared" si="29"/>
        <v>1.4472062598785276</v>
      </c>
      <c r="BP26" s="399">
        <f t="shared" si="30"/>
        <v>10626.378049999985</v>
      </c>
      <c r="BQ26" s="410">
        <f t="shared" si="31"/>
        <v>1.1027455470222263</v>
      </c>
      <c r="BR26" s="304" t="e">
        <f t="shared" si="32"/>
        <v>#DIV/0!</v>
      </c>
    </row>
    <row r="27" spans="1:70" ht="20.25" customHeight="1">
      <c r="A27" s="340" t="s">
        <v>60</v>
      </c>
      <c r="B27" s="341">
        <v>11588</v>
      </c>
      <c r="C27" s="341">
        <v>11588</v>
      </c>
      <c r="D27" s="341">
        <f t="shared" si="34"/>
        <v>100</v>
      </c>
      <c r="E27" s="342">
        <f t="shared" si="0"/>
        <v>3.4618326083839204</v>
      </c>
      <c r="F27" s="341">
        <v>12784</v>
      </c>
      <c r="G27" s="341">
        <v>12784</v>
      </c>
      <c r="H27" s="341">
        <f t="shared" si="35"/>
        <v>100</v>
      </c>
      <c r="I27" s="342">
        <f t="shared" si="1"/>
        <v>3.782852881821356</v>
      </c>
      <c r="J27" s="341">
        <v>14739</v>
      </c>
      <c r="K27" s="341">
        <v>14739</v>
      </c>
      <c r="L27" s="341">
        <f t="shared" si="36"/>
        <v>100</v>
      </c>
      <c r="M27" s="343">
        <f t="shared" si="2"/>
        <v>4.04995553530077</v>
      </c>
      <c r="N27" s="344">
        <f t="shared" si="3"/>
        <v>3151</v>
      </c>
      <c r="O27" s="344">
        <f t="shared" si="4"/>
        <v>1955</v>
      </c>
      <c r="P27" s="345">
        <f t="shared" si="37"/>
        <v>1.2719192267863306</v>
      </c>
      <c r="Q27" s="345">
        <f t="shared" si="38"/>
        <v>1.1529255319148937</v>
      </c>
      <c r="R27" s="341">
        <v>16095</v>
      </c>
      <c r="S27" s="346">
        <v>4026</v>
      </c>
      <c r="T27" s="341">
        <v>10949</v>
      </c>
      <c r="U27" s="341">
        <v>14646</v>
      </c>
      <c r="V27" s="341">
        <v>16095</v>
      </c>
      <c r="W27" s="341">
        <f t="shared" si="39"/>
        <v>100</v>
      </c>
      <c r="X27" s="343">
        <f t="shared" si="5"/>
        <v>5.235306552816053</v>
      </c>
      <c r="Y27" s="341">
        <f t="shared" si="6"/>
        <v>3311</v>
      </c>
      <c r="Z27" s="341">
        <f t="shared" si="7"/>
        <v>1356</v>
      </c>
      <c r="AA27" s="345">
        <f t="shared" si="33"/>
        <v>1.2589956195244054</v>
      </c>
      <c r="AB27" s="345">
        <f t="shared" si="8"/>
        <v>1.092000814166497</v>
      </c>
      <c r="AC27" s="353">
        <v>47058.7</v>
      </c>
      <c r="AD27" s="346">
        <v>19959.2</v>
      </c>
      <c r="AE27" s="347">
        <f t="shared" si="9"/>
        <v>0.4241341133520476</v>
      </c>
      <c r="AF27" s="348">
        <v>36989.7</v>
      </c>
      <c r="AG27" s="347">
        <f t="shared" si="10"/>
        <v>0.7860331883371193</v>
      </c>
      <c r="AH27" s="341"/>
      <c r="AI27" s="347">
        <f t="shared" si="11"/>
        <v>0.4241341133520476</v>
      </c>
      <c r="AJ27" s="435">
        <f t="shared" si="12"/>
        <v>12.858737690402</v>
      </c>
      <c r="AK27" s="430">
        <f t="shared" si="13"/>
        <v>15933.2</v>
      </c>
      <c r="AL27" s="350">
        <f t="shared" si="14"/>
        <v>4984.200000000001</v>
      </c>
      <c r="AM27" s="350"/>
      <c r="AN27" s="350"/>
      <c r="AO27" s="345">
        <f t="shared" si="15"/>
        <v>4.957575757575758</v>
      </c>
      <c r="AP27" s="345"/>
      <c r="AQ27" s="345"/>
      <c r="AR27" s="351">
        <f t="shared" si="16"/>
        <v>0</v>
      </c>
      <c r="AS27" s="353">
        <v>46932.6</v>
      </c>
      <c r="AT27" s="346">
        <v>19959.2</v>
      </c>
      <c r="AU27" s="347">
        <f t="shared" si="17"/>
        <v>0.4252736903559573</v>
      </c>
      <c r="AV27" s="348">
        <v>37722.6</v>
      </c>
      <c r="AW27" s="347">
        <f t="shared" si="18"/>
        <v>0.8037611383132407</v>
      </c>
      <c r="AX27" s="341"/>
      <c r="AY27" s="347">
        <f t="shared" si="19"/>
        <v>0.4252736903559573</v>
      </c>
      <c r="AZ27" s="343">
        <f t="shared" si="20"/>
        <v>11.982531823140489</v>
      </c>
      <c r="BA27" s="350">
        <f t="shared" si="21"/>
        <v>732.9000000000015</v>
      </c>
      <c r="BB27" s="350">
        <f t="shared" si="22"/>
        <v>720.0412623095995</v>
      </c>
      <c r="BC27" s="350"/>
      <c r="BD27" s="350"/>
      <c r="BE27" s="351">
        <f t="shared" si="23"/>
        <v>1.0198136237925692</v>
      </c>
      <c r="BF27" s="353">
        <v>39583.2</v>
      </c>
      <c r="BG27" s="346"/>
      <c r="BH27" s="347"/>
      <c r="BI27" s="348">
        <v>30081.2</v>
      </c>
      <c r="BJ27" s="347">
        <f t="shared" si="25"/>
        <v>0.7599486650902404</v>
      </c>
      <c r="BK27" s="341"/>
      <c r="BL27" s="354">
        <f t="shared" si="26"/>
        <v>0</v>
      </c>
      <c r="BM27" s="343">
        <f t="shared" si="27"/>
        <v>8.52664108640742</v>
      </c>
      <c r="BN27" s="350">
        <f t="shared" si="28"/>
        <v>-6908.499999999996</v>
      </c>
      <c r="BO27" s="355">
        <f t="shared" si="29"/>
        <v>0.8132317915527837</v>
      </c>
      <c r="BP27" s="356">
        <f t="shared" si="30"/>
        <v>-7641.399999999998</v>
      </c>
      <c r="BQ27" s="357">
        <f t="shared" si="31"/>
        <v>0.7974317782973602</v>
      </c>
      <c r="BR27" s="310" t="e">
        <f t="shared" si="32"/>
        <v>#DIV/0!</v>
      </c>
    </row>
    <row r="28" spans="1:70" ht="22.5" customHeight="1">
      <c r="A28" s="305" t="s">
        <v>61</v>
      </c>
      <c r="B28" s="306">
        <v>67560.67732</v>
      </c>
      <c r="C28" s="306">
        <v>63314.36077</v>
      </c>
      <c r="D28" s="306">
        <f t="shared" si="34"/>
        <v>93.71481056963447</v>
      </c>
      <c r="E28" s="307">
        <f t="shared" si="0"/>
        <v>18.914715109817887</v>
      </c>
      <c r="F28" s="306">
        <v>41067.01952</v>
      </c>
      <c r="G28" s="306">
        <v>33721.20332</v>
      </c>
      <c r="H28" s="306">
        <f t="shared" si="35"/>
        <v>82.11261424408333</v>
      </c>
      <c r="I28" s="307">
        <f t="shared" si="1"/>
        <v>9.978281536103403</v>
      </c>
      <c r="J28" s="306">
        <v>45622.08209</v>
      </c>
      <c r="K28" s="306">
        <v>44589.3791</v>
      </c>
      <c r="L28" s="306">
        <f t="shared" si="36"/>
        <v>97.73639662485644</v>
      </c>
      <c r="M28" s="308">
        <f t="shared" si="2"/>
        <v>12.252188255761547</v>
      </c>
      <c r="N28" s="309">
        <f t="shared" si="3"/>
        <v>-18724.98167</v>
      </c>
      <c r="O28" s="309">
        <f t="shared" si="4"/>
        <v>10868.175779999998</v>
      </c>
      <c r="P28" s="310">
        <f t="shared" si="37"/>
        <v>0.7042537989442612</v>
      </c>
      <c r="Q28" s="310">
        <f t="shared" si="38"/>
        <v>1.3222950164875669</v>
      </c>
      <c r="R28" s="306">
        <v>21330.1</v>
      </c>
      <c r="S28" s="311">
        <v>2232.22152</v>
      </c>
      <c r="T28" s="306">
        <v>5917.714</v>
      </c>
      <c r="U28" s="306">
        <v>10846.68271</v>
      </c>
      <c r="V28" s="306">
        <v>20301.34</v>
      </c>
      <c r="W28" s="306">
        <f t="shared" si="39"/>
        <v>95.17695650747066</v>
      </c>
      <c r="X28" s="308">
        <f t="shared" si="5"/>
        <v>6.603525214846018</v>
      </c>
      <c r="Y28" s="306">
        <f t="shared" si="6"/>
        <v>-13419.86332</v>
      </c>
      <c r="Z28" s="306">
        <f t="shared" si="7"/>
        <v>-24288.039099999998</v>
      </c>
      <c r="AA28" s="310">
        <f t="shared" si="33"/>
        <v>0.6020348623786893</v>
      </c>
      <c r="AB28" s="310">
        <f t="shared" si="8"/>
        <v>0.4552954180965485</v>
      </c>
      <c r="AC28" s="331">
        <v>148492.67589</v>
      </c>
      <c r="AD28" s="311">
        <v>14747.19358</v>
      </c>
      <c r="AE28" s="312">
        <f t="shared" si="9"/>
        <v>0.09931259903299462</v>
      </c>
      <c r="AF28" s="313">
        <v>40765.44176</v>
      </c>
      <c r="AG28" s="312">
        <f t="shared" si="10"/>
        <v>0.27452829922869804</v>
      </c>
      <c r="AH28" s="306"/>
      <c r="AI28" s="312">
        <f t="shared" si="11"/>
        <v>0.09931259903299462</v>
      </c>
      <c r="AJ28" s="436">
        <f t="shared" si="12"/>
        <v>14.17129964355482</v>
      </c>
      <c r="AK28" s="431">
        <f t="shared" si="13"/>
        <v>12514.97206</v>
      </c>
      <c r="AL28" s="315">
        <f t="shared" si="14"/>
        <v>6597.25806</v>
      </c>
      <c r="AM28" s="315"/>
      <c r="AN28" s="315"/>
      <c r="AO28" s="310">
        <f t="shared" si="15"/>
        <v>6.60650990408873</v>
      </c>
      <c r="AP28" s="310"/>
      <c r="AQ28" s="310"/>
      <c r="AR28" s="335">
        <f t="shared" si="16"/>
        <v>0</v>
      </c>
      <c r="AS28" s="331">
        <v>81845.82917</v>
      </c>
      <c r="AT28" s="311">
        <v>14747.19358</v>
      </c>
      <c r="AU28" s="312">
        <f t="shared" si="17"/>
        <v>0.18018259121511201</v>
      </c>
      <c r="AV28" s="313">
        <v>44130.62908</v>
      </c>
      <c r="AW28" s="312">
        <f t="shared" si="18"/>
        <v>0.5391921558805072</v>
      </c>
      <c r="AX28" s="306"/>
      <c r="AY28" s="312">
        <f t="shared" si="19"/>
        <v>0.18018259121511201</v>
      </c>
      <c r="AZ28" s="308">
        <f t="shared" si="20"/>
        <v>14.018033415679437</v>
      </c>
      <c r="BA28" s="315">
        <f t="shared" si="21"/>
        <v>3365.1873199999973</v>
      </c>
      <c r="BB28" s="315">
        <f t="shared" si="22"/>
        <v>3351.0160203564424</v>
      </c>
      <c r="BC28" s="315"/>
      <c r="BD28" s="315"/>
      <c r="BE28" s="335">
        <f t="shared" si="23"/>
        <v>1.082550002519585</v>
      </c>
      <c r="BF28" s="331">
        <v>117123.86441</v>
      </c>
      <c r="BG28" s="311"/>
      <c r="BH28" s="312"/>
      <c r="BI28" s="313">
        <v>67257.90003</v>
      </c>
      <c r="BJ28" s="312">
        <f t="shared" si="25"/>
        <v>0.5742459093951954</v>
      </c>
      <c r="BK28" s="306"/>
      <c r="BL28" s="316">
        <f t="shared" si="26"/>
        <v>0</v>
      </c>
      <c r="BM28" s="308">
        <f t="shared" si="27"/>
        <v>19.064531128455013</v>
      </c>
      <c r="BN28" s="315">
        <f t="shared" si="28"/>
        <v>26492.458270000003</v>
      </c>
      <c r="BO28" s="317">
        <f t="shared" si="29"/>
        <v>1.649875412266353</v>
      </c>
      <c r="BP28" s="318">
        <f t="shared" si="30"/>
        <v>23127.270950000006</v>
      </c>
      <c r="BQ28" s="319">
        <f t="shared" si="31"/>
        <v>1.5240639309282198</v>
      </c>
      <c r="BR28" s="310" t="e">
        <f t="shared" si="32"/>
        <v>#DIV/0!</v>
      </c>
    </row>
    <row r="29" spans="1:70" ht="20.25" customHeight="1">
      <c r="A29" s="305" t="s">
        <v>62</v>
      </c>
      <c r="B29" s="306">
        <v>153127.4</v>
      </c>
      <c r="C29" s="306">
        <v>152009.6</v>
      </c>
      <c r="D29" s="306">
        <f t="shared" si="34"/>
        <v>99.2700196045907</v>
      </c>
      <c r="E29" s="307">
        <f t="shared" si="0"/>
        <v>45.411787199464655</v>
      </c>
      <c r="F29" s="306">
        <v>175797.3</v>
      </c>
      <c r="G29" s="306">
        <v>174175.01592</v>
      </c>
      <c r="H29" s="306">
        <f t="shared" si="35"/>
        <v>99.07718487144001</v>
      </c>
      <c r="I29" s="307">
        <f t="shared" si="1"/>
        <v>51.53930388878697</v>
      </c>
      <c r="J29" s="306">
        <v>173163.4</v>
      </c>
      <c r="K29" s="306">
        <v>170029.42003</v>
      </c>
      <c r="L29" s="306">
        <f t="shared" si="36"/>
        <v>98.19016029368794</v>
      </c>
      <c r="M29" s="308">
        <f t="shared" si="2"/>
        <v>46.720373893376625</v>
      </c>
      <c r="N29" s="309">
        <f t="shared" si="3"/>
        <v>18019.820030000003</v>
      </c>
      <c r="O29" s="309">
        <f t="shared" si="4"/>
        <v>-4145.595889999997</v>
      </c>
      <c r="P29" s="310">
        <f t="shared" si="37"/>
        <v>1.1185439605788055</v>
      </c>
      <c r="Q29" s="310">
        <f t="shared" si="38"/>
        <v>0.9761986765547126</v>
      </c>
      <c r="R29" s="306">
        <v>156682.5</v>
      </c>
      <c r="S29" s="311">
        <v>32813.65226</v>
      </c>
      <c r="T29" s="306">
        <v>84283.81546</v>
      </c>
      <c r="U29" s="306">
        <v>111336.16189</v>
      </c>
      <c r="V29" s="306">
        <v>155568.8</v>
      </c>
      <c r="W29" s="306">
        <f t="shared" si="39"/>
        <v>99.28919949579563</v>
      </c>
      <c r="X29" s="308">
        <f t="shared" si="5"/>
        <v>50.602693883425275</v>
      </c>
      <c r="Y29" s="306">
        <f t="shared" si="6"/>
        <v>-18606.215920000017</v>
      </c>
      <c r="Z29" s="306">
        <f t="shared" si="7"/>
        <v>-14460.62003000002</v>
      </c>
      <c r="AA29" s="310">
        <f t="shared" si="33"/>
        <v>0.8931751731342111</v>
      </c>
      <c r="AB29" s="310">
        <f t="shared" si="8"/>
        <v>0.9149522475142914</v>
      </c>
      <c r="AC29" s="331">
        <v>163302.7</v>
      </c>
      <c r="AD29" s="311">
        <v>80981.57642</v>
      </c>
      <c r="AE29" s="312">
        <f t="shared" si="9"/>
        <v>0.495898576202353</v>
      </c>
      <c r="AF29" s="313">
        <v>121318.87306</v>
      </c>
      <c r="AG29" s="312">
        <f t="shared" si="10"/>
        <v>0.7429079437143414</v>
      </c>
      <c r="AH29" s="306"/>
      <c r="AI29" s="312">
        <f t="shared" si="11"/>
        <v>0.495898576202353</v>
      </c>
      <c r="AJ29" s="436">
        <f t="shared" si="12"/>
        <v>42.17410699664279</v>
      </c>
      <c r="AK29" s="431">
        <f t="shared" si="13"/>
        <v>48167.924159999995</v>
      </c>
      <c r="AL29" s="315">
        <f t="shared" si="14"/>
        <v>-36115.8913</v>
      </c>
      <c r="AM29" s="315"/>
      <c r="AN29" s="315"/>
      <c r="AO29" s="310">
        <f t="shared" si="15"/>
        <v>2.4679232832218716</v>
      </c>
      <c r="AP29" s="310"/>
      <c r="AQ29" s="310"/>
      <c r="AR29" s="335">
        <f t="shared" si="16"/>
        <v>0</v>
      </c>
      <c r="AS29" s="331">
        <v>169768.6</v>
      </c>
      <c r="AT29" s="311">
        <v>80981.57642</v>
      </c>
      <c r="AU29" s="312">
        <f t="shared" si="17"/>
        <v>0.4770115110803764</v>
      </c>
      <c r="AV29" s="313">
        <v>120465.66283</v>
      </c>
      <c r="AW29" s="312">
        <f t="shared" si="18"/>
        <v>0.7095874197584241</v>
      </c>
      <c r="AX29" s="306"/>
      <c r="AY29" s="312">
        <f t="shared" si="19"/>
        <v>0.4770115110803764</v>
      </c>
      <c r="AZ29" s="308">
        <f t="shared" si="20"/>
        <v>38.26575152444921</v>
      </c>
      <c r="BA29" s="315">
        <f t="shared" si="21"/>
        <v>-853.210229999997</v>
      </c>
      <c r="BB29" s="315">
        <f t="shared" si="22"/>
        <v>-895.3843369966397</v>
      </c>
      <c r="BC29" s="315"/>
      <c r="BD29" s="315"/>
      <c r="BE29" s="335">
        <f t="shared" si="23"/>
        <v>0.992967209400486</v>
      </c>
      <c r="BF29" s="331">
        <v>165247.2</v>
      </c>
      <c r="BG29" s="311"/>
      <c r="BH29" s="312"/>
      <c r="BI29" s="313">
        <v>125627.4233</v>
      </c>
      <c r="BJ29" s="312">
        <f t="shared" si="25"/>
        <v>0.7602393462642634</v>
      </c>
      <c r="BK29" s="306"/>
      <c r="BL29" s="316">
        <f t="shared" si="26"/>
        <v>0</v>
      </c>
      <c r="BM29" s="308">
        <f t="shared" si="27"/>
        <v>35.60961494519091</v>
      </c>
      <c r="BN29" s="315">
        <f t="shared" si="28"/>
        <v>4308.550239999997</v>
      </c>
      <c r="BO29" s="317">
        <f t="shared" si="29"/>
        <v>1.0355142619719946</v>
      </c>
      <c r="BP29" s="318">
        <f t="shared" si="30"/>
        <v>5161.760469999994</v>
      </c>
      <c r="BQ29" s="319">
        <f t="shared" si="31"/>
        <v>1.0428483963707087</v>
      </c>
      <c r="BR29" s="310" t="e">
        <f t="shared" si="32"/>
        <v>#DIV/0!</v>
      </c>
    </row>
    <row r="30" spans="1:70" ht="20.25" customHeight="1">
      <c r="A30" s="305" t="s">
        <v>63</v>
      </c>
      <c r="B30" s="306">
        <v>1118.3</v>
      </c>
      <c r="C30" s="306">
        <v>874.467</v>
      </c>
      <c r="D30" s="306">
        <f t="shared" si="34"/>
        <v>78.19610122507378</v>
      </c>
      <c r="E30" s="307">
        <f t="shared" si="0"/>
        <v>0.2612407987189905</v>
      </c>
      <c r="F30" s="306">
        <v>1137.343</v>
      </c>
      <c r="G30" s="306">
        <v>1136.33957</v>
      </c>
      <c r="H30" s="306">
        <f t="shared" si="35"/>
        <v>99.91177419652647</v>
      </c>
      <c r="I30" s="307">
        <f t="shared" si="1"/>
        <v>0.33624885928521125</v>
      </c>
      <c r="J30" s="306">
        <v>1185.18</v>
      </c>
      <c r="K30" s="306">
        <v>1176.82142</v>
      </c>
      <c r="L30" s="306">
        <f t="shared" si="36"/>
        <v>99.29474172699506</v>
      </c>
      <c r="M30" s="308">
        <f t="shared" si="2"/>
        <v>0.3233648432043905</v>
      </c>
      <c r="N30" s="309">
        <f t="shared" si="3"/>
        <v>302.35442</v>
      </c>
      <c r="O30" s="309">
        <f t="shared" si="4"/>
        <v>40.481849999999895</v>
      </c>
      <c r="P30" s="310">
        <f t="shared" si="37"/>
        <v>1.345758524907172</v>
      </c>
      <c r="Q30" s="310">
        <f t="shared" si="38"/>
        <v>1.035624782475893</v>
      </c>
      <c r="R30" s="306">
        <v>1101.25</v>
      </c>
      <c r="S30" s="311">
        <v>150.2</v>
      </c>
      <c r="T30" s="306">
        <v>421.54599</v>
      </c>
      <c r="U30" s="306">
        <v>622.50066</v>
      </c>
      <c r="V30" s="306">
        <v>1096.24</v>
      </c>
      <c r="W30" s="306">
        <f t="shared" si="39"/>
        <v>99.54506242905788</v>
      </c>
      <c r="X30" s="308">
        <f t="shared" si="5"/>
        <v>0.356579835691772</v>
      </c>
      <c r="Y30" s="306">
        <f t="shared" si="6"/>
        <v>-40.099570000000085</v>
      </c>
      <c r="Z30" s="306">
        <f t="shared" si="7"/>
        <v>-80.58141999999998</v>
      </c>
      <c r="AA30" s="310">
        <f t="shared" si="33"/>
        <v>0.964711631048807</v>
      </c>
      <c r="AB30" s="310">
        <f t="shared" si="8"/>
        <v>0.93152621236279</v>
      </c>
      <c r="AC30" s="331">
        <v>14916.033</v>
      </c>
      <c r="AD30" s="311">
        <v>1304.832</v>
      </c>
      <c r="AE30" s="312">
        <f t="shared" si="9"/>
        <v>0.08747848707494815</v>
      </c>
      <c r="AF30" s="313">
        <v>10019.8895</v>
      </c>
      <c r="AG30" s="312">
        <f t="shared" si="10"/>
        <v>0.6717529721206704</v>
      </c>
      <c r="AH30" s="306"/>
      <c r="AI30" s="312">
        <f t="shared" si="11"/>
        <v>0.08747848707494815</v>
      </c>
      <c r="AJ30" s="436">
        <f t="shared" si="12"/>
        <v>3.483216429636175</v>
      </c>
      <c r="AK30" s="431">
        <f t="shared" si="13"/>
        <v>1154.632</v>
      </c>
      <c r="AL30" s="315">
        <f t="shared" si="14"/>
        <v>733.08601</v>
      </c>
      <c r="AM30" s="315"/>
      <c r="AN30" s="315"/>
      <c r="AO30" s="310">
        <f t="shared" si="15"/>
        <v>8.687296937416779</v>
      </c>
      <c r="AP30" s="310"/>
      <c r="AQ30" s="310"/>
      <c r="AR30" s="335">
        <f t="shared" si="16"/>
        <v>0</v>
      </c>
      <c r="AS30" s="331">
        <v>19697.69261</v>
      </c>
      <c r="AT30" s="311">
        <v>1304.832</v>
      </c>
      <c r="AU30" s="312">
        <f t="shared" si="17"/>
        <v>0.06624288569401125</v>
      </c>
      <c r="AV30" s="313">
        <v>8950.156</v>
      </c>
      <c r="AW30" s="312">
        <f t="shared" si="18"/>
        <v>0.4543758590006752</v>
      </c>
      <c r="AX30" s="306"/>
      <c r="AY30" s="312">
        <f t="shared" si="19"/>
        <v>0.06624288569401125</v>
      </c>
      <c r="AZ30" s="308">
        <f t="shared" si="20"/>
        <v>2.843004699890034</v>
      </c>
      <c r="BA30" s="315">
        <f t="shared" si="21"/>
        <v>-1069.7334999999985</v>
      </c>
      <c r="BB30" s="315">
        <f t="shared" si="22"/>
        <v>-1073.2167164296347</v>
      </c>
      <c r="BC30" s="315"/>
      <c r="BD30" s="315"/>
      <c r="BE30" s="335">
        <f t="shared" si="23"/>
        <v>0.8932389923062526</v>
      </c>
      <c r="BF30" s="331">
        <v>20564.08</v>
      </c>
      <c r="BG30" s="311"/>
      <c r="BH30" s="312"/>
      <c r="BI30" s="313">
        <v>15547.71081</v>
      </c>
      <c r="BJ30" s="312">
        <f t="shared" si="25"/>
        <v>0.7560615797059727</v>
      </c>
      <c r="BK30" s="306"/>
      <c r="BL30" s="316">
        <f t="shared" si="26"/>
        <v>0</v>
      </c>
      <c r="BM30" s="308">
        <f t="shared" si="27"/>
        <v>4.407063208652806</v>
      </c>
      <c r="BN30" s="315">
        <f t="shared" si="28"/>
        <v>5527.821310000001</v>
      </c>
      <c r="BO30" s="317">
        <f t="shared" si="29"/>
        <v>1.5516848574028688</v>
      </c>
      <c r="BP30" s="318">
        <f t="shared" si="30"/>
        <v>6597.55481</v>
      </c>
      <c r="BQ30" s="319">
        <f t="shared" si="31"/>
        <v>1.7371441134657317</v>
      </c>
      <c r="BR30" s="310" t="e">
        <f t="shared" si="32"/>
        <v>#DIV/0!</v>
      </c>
    </row>
    <row r="31" spans="1:70" ht="30.75" customHeight="1" hidden="1">
      <c r="A31" s="305" t="s">
        <v>64</v>
      </c>
      <c r="B31" s="306">
        <v>0</v>
      </c>
      <c r="C31" s="306">
        <v>0</v>
      </c>
      <c r="D31" s="306" t="s">
        <v>65</v>
      </c>
      <c r="E31" s="307">
        <f t="shared" si="0"/>
        <v>0</v>
      </c>
      <c r="F31" s="306">
        <v>0</v>
      </c>
      <c r="G31" s="306">
        <v>0</v>
      </c>
      <c r="H31" s="306" t="s">
        <v>65</v>
      </c>
      <c r="I31" s="307" t="s">
        <v>65</v>
      </c>
      <c r="J31" s="306">
        <v>102.65125</v>
      </c>
      <c r="K31" s="306">
        <v>102.65125</v>
      </c>
      <c r="L31" s="306">
        <f t="shared" si="36"/>
        <v>100</v>
      </c>
      <c r="M31" s="308">
        <f t="shared" si="2"/>
        <v>0.02820632323380441</v>
      </c>
      <c r="N31" s="309">
        <f t="shared" si="3"/>
        <v>102.65125</v>
      </c>
      <c r="O31" s="309">
        <f t="shared" si="4"/>
        <v>102.65125</v>
      </c>
      <c r="P31" s="310" t="s">
        <v>65</v>
      </c>
      <c r="Q31" s="310" t="s">
        <v>65</v>
      </c>
      <c r="R31" s="306">
        <v>0</v>
      </c>
      <c r="S31" s="311">
        <v>0</v>
      </c>
      <c r="T31" s="306">
        <v>0</v>
      </c>
      <c r="U31" s="306">
        <v>0</v>
      </c>
      <c r="V31" s="306">
        <v>0</v>
      </c>
      <c r="W31" s="306"/>
      <c r="X31" s="308">
        <f t="shared" si="5"/>
        <v>0</v>
      </c>
      <c r="Y31" s="306">
        <f t="shared" si="6"/>
        <v>0</v>
      </c>
      <c r="Z31" s="306">
        <f t="shared" si="7"/>
        <v>-102.65125</v>
      </c>
      <c r="AA31" s="310"/>
      <c r="AB31" s="310">
        <f t="shared" si="8"/>
        <v>0</v>
      </c>
      <c r="AC31" s="331">
        <v>0</v>
      </c>
      <c r="AD31" s="311">
        <v>0</v>
      </c>
      <c r="AE31" s="312" t="e">
        <f t="shared" si="9"/>
        <v>#DIV/0!</v>
      </c>
      <c r="AF31" s="313"/>
      <c r="AG31" s="312" t="e">
        <f t="shared" si="10"/>
        <v>#DIV/0!</v>
      </c>
      <c r="AH31" s="306"/>
      <c r="AI31" s="312" t="e">
        <f t="shared" si="11"/>
        <v>#DIV/0!</v>
      </c>
      <c r="AJ31" s="436">
        <f t="shared" si="12"/>
        <v>0</v>
      </c>
      <c r="AK31" s="431">
        <f t="shared" si="13"/>
        <v>0</v>
      </c>
      <c r="AL31" s="315">
        <f t="shared" si="14"/>
        <v>0</v>
      </c>
      <c r="AM31" s="315"/>
      <c r="AN31" s="315"/>
      <c r="AO31" s="310" t="e">
        <f t="shared" si="15"/>
        <v>#DIV/0!</v>
      </c>
      <c r="AP31" s="310"/>
      <c r="AQ31" s="310"/>
      <c r="AR31" s="335" t="e">
        <f t="shared" si="16"/>
        <v>#DIV/0!</v>
      </c>
      <c r="AS31" s="331">
        <v>0</v>
      </c>
      <c r="AT31" s="311">
        <v>0</v>
      </c>
      <c r="AU31" s="312" t="e">
        <f t="shared" si="17"/>
        <v>#DIV/0!</v>
      </c>
      <c r="AV31" s="313"/>
      <c r="AW31" s="312" t="e">
        <f t="shared" si="18"/>
        <v>#DIV/0!</v>
      </c>
      <c r="AX31" s="306"/>
      <c r="AY31" s="312" t="e">
        <f t="shared" si="19"/>
        <v>#DIV/0!</v>
      </c>
      <c r="AZ31" s="308">
        <f t="shared" si="20"/>
        <v>0</v>
      </c>
      <c r="BA31" s="315">
        <f t="shared" si="21"/>
        <v>0</v>
      </c>
      <c r="BB31" s="315">
        <f t="shared" si="22"/>
        <v>0</v>
      </c>
      <c r="BC31" s="315"/>
      <c r="BD31" s="315"/>
      <c r="BE31" s="335" t="e">
        <f t="shared" si="23"/>
        <v>#DIV/0!</v>
      </c>
      <c r="BF31" s="331"/>
      <c r="BG31" s="311"/>
      <c r="BH31" s="312"/>
      <c r="BI31" s="313"/>
      <c r="BJ31" s="312" t="e">
        <f t="shared" si="25"/>
        <v>#DIV/0!</v>
      </c>
      <c r="BK31" s="306"/>
      <c r="BL31" s="316" t="e">
        <f t="shared" si="26"/>
        <v>#DIV/0!</v>
      </c>
      <c r="BM31" s="308">
        <f t="shared" si="27"/>
        <v>0</v>
      </c>
      <c r="BN31" s="315">
        <f t="shared" si="28"/>
        <v>0</v>
      </c>
      <c r="BO31" s="317" t="e">
        <f t="shared" si="29"/>
        <v>#DIV/0!</v>
      </c>
      <c r="BP31" s="318">
        <f t="shared" si="30"/>
        <v>0</v>
      </c>
      <c r="BQ31" s="319" t="e">
        <f t="shared" si="31"/>
        <v>#DIV/0!</v>
      </c>
      <c r="BR31" s="310" t="e">
        <f t="shared" si="32"/>
        <v>#DIV/0!</v>
      </c>
    </row>
    <row r="32" spans="1:70" ht="20.25" customHeight="1">
      <c r="A32" s="305" t="s">
        <v>66</v>
      </c>
      <c r="B32" s="306">
        <v>0</v>
      </c>
      <c r="C32" s="306">
        <v>0</v>
      </c>
      <c r="D32" s="306" t="s">
        <v>65</v>
      </c>
      <c r="E32" s="307">
        <f t="shared" si="0"/>
        <v>0</v>
      </c>
      <c r="F32" s="306">
        <v>500</v>
      </c>
      <c r="G32" s="306">
        <v>500</v>
      </c>
      <c r="H32" s="306">
        <f>G32/F32*100</f>
        <v>100</v>
      </c>
      <c r="I32" s="307">
        <f>G32/G$35*100</f>
        <v>0.1479526314855036</v>
      </c>
      <c r="J32" s="306">
        <v>500</v>
      </c>
      <c r="K32" s="306">
        <v>500</v>
      </c>
      <c r="L32" s="306">
        <f t="shared" si="36"/>
        <v>100</v>
      </c>
      <c r="M32" s="308">
        <f t="shared" si="2"/>
        <v>0.13738908797410848</v>
      </c>
      <c r="N32" s="309">
        <f t="shared" si="3"/>
        <v>500</v>
      </c>
      <c r="O32" s="309">
        <f t="shared" si="4"/>
        <v>0</v>
      </c>
      <c r="P32" s="310" t="s">
        <v>65</v>
      </c>
      <c r="Q32" s="310">
        <f>K32/G32</f>
        <v>1</v>
      </c>
      <c r="R32" s="306">
        <v>15</v>
      </c>
      <c r="S32" s="311">
        <v>0</v>
      </c>
      <c r="T32" s="306">
        <v>15</v>
      </c>
      <c r="U32" s="306">
        <v>15</v>
      </c>
      <c r="V32" s="306">
        <v>15</v>
      </c>
      <c r="W32" s="306">
        <f>V32/R32*100</f>
        <v>100</v>
      </c>
      <c r="X32" s="308">
        <f t="shared" si="5"/>
        <v>0.004879130058542454</v>
      </c>
      <c r="Y32" s="306">
        <f t="shared" si="6"/>
        <v>-485</v>
      </c>
      <c r="Z32" s="306">
        <f t="shared" si="7"/>
        <v>-485</v>
      </c>
      <c r="AA32" s="310">
        <f>V32/G32</f>
        <v>0.03</v>
      </c>
      <c r="AB32" s="310">
        <f t="shared" si="8"/>
        <v>0.03</v>
      </c>
      <c r="AC32" s="331">
        <v>175</v>
      </c>
      <c r="AD32" s="311">
        <v>516.1</v>
      </c>
      <c r="AE32" s="312">
        <f t="shared" si="9"/>
        <v>2.9491428571428573</v>
      </c>
      <c r="AF32" s="313">
        <v>0</v>
      </c>
      <c r="AG32" s="312">
        <f t="shared" si="10"/>
        <v>0</v>
      </c>
      <c r="AH32" s="306"/>
      <c r="AI32" s="312">
        <f t="shared" si="11"/>
        <v>2.9491428571428573</v>
      </c>
      <c r="AJ32" s="436">
        <f t="shared" si="12"/>
        <v>0</v>
      </c>
      <c r="AK32" s="431">
        <f t="shared" si="13"/>
        <v>516.1</v>
      </c>
      <c r="AL32" s="315">
        <f t="shared" si="14"/>
        <v>501.1</v>
      </c>
      <c r="AM32" s="315"/>
      <c r="AN32" s="315"/>
      <c r="AO32" s="310" t="e">
        <f t="shared" si="15"/>
        <v>#DIV/0!</v>
      </c>
      <c r="AP32" s="310"/>
      <c r="AQ32" s="310"/>
      <c r="AR32" s="335">
        <f t="shared" si="16"/>
        <v>0</v>
      </c>
      <c r="AS32" s="331">
        <v>273</v>
      </c>
      <c r="AT32" s="311">
        <v>516.1</v>
      </c>
      <c r="AU32" s="312">
        <f t="shared" si="17"/>
        <v>1.8904761904761906</v>
      </c>
      <c r="AV32" s="313">
        <v>120</v>
      </c>
      <c r="AW32" s="312">
        <f t="shared" si="18"/>
        <v>0.43956043956043955</v>
      </c>
      <c r="AX32" s="306"/>
      <c r="AY32" s="312">
        <f t="shared" si="19"/>
        <v>1.8904761904761906</v>
      </c>
      <c r="AZ32" s="308">
        <f t="shared" si="20"/>
        <v>0.0381178343692338</v>
      </c>
      <c r="BA32" s="315">
        <f t="shared" si="21"/>
        <v>120</v>
      </c>
      <c r="BB32" s="315">
        <f t="shared" si="22"/>
        <v>120</v>
      </c>
      <c r="BC32" s="315"/>
      <c r="BD32" s="315"/>
      <c r="BE32" s="335" t="e">
        <f t="shared" si="23"/>
        <v>#DIV/0!</v>
      </c>
      <c r="BF32" s="331">
        <v>220.33572</v>
      </c>
      <c r="BG32" s="311"/>
      <c r="BH32" s="312"/>
      <c r="BI32" s="313">
        <v>227.33572</v>
      </c>
      <c r="BJ32" s="312">
        <f t="shared" si="25"/>
        <v>1.031769701254068</v>
      </c>
      <c r="BK32" s="306"/>
      <c r="BL32" s="316">
        <f t="shared" si="26"/>
        <v>0</v>
      </c>
      <c r="BM32" s="308">
        <f t="shared" si="27"/>
        <v>0.064439254104225</v>
      </c>
      <c r="BN32" s="315">
        <f t="shared" si="28"/>
        <v>227.33572</v>
      </c>
      <c r="BO32" s="317" t="e">
        <f t="shared" si="29"/>
        <v>#DIV/0!</v>
      </c>
      <c r="BP32" s="318">
        <f t="shared" si="30"/>
        <v>107.33572000000001</v>
      </c>
      <c r="BQ32" s="319"/>
      <c r="BR32" s="310" t="e">
        <f t="shared" si="32"/>
        <v>#DIV/0!</v>
      </c>
    </row>
    <row r="33" spans="1:70" ht="27.75" customHeight="1" thickBot="1">
      <c r="A33" s="411" t="s">
        <v>67</v>
      </c>
      <c r="B33" s="412">
        <v>-3256.22251</v>
      </c>
      <c r="C33" s="412">
        <v>-3256.22251</v>
      </c>
      <c r="D33" s="412">
        <f>C33/B33*100</f>
        <v>100</v>
      </c>
      <c r="E33" s="413">
        <f t="shared" si="0"/>
        <v>-0.972773322857416</v>
      </c>
      <c r="F33" s="412">
        <v>-2633.60188</v>
      </c>
      <c r="G33" s="412">
        <v>-2633.60188</v>
      </c>
      <c r="H33" s="412">
        <f>G33/F33*100</f>
        <v>100</v>
      </c>
      <c r="I33" s="413">
        <f>G33/G$35*100</f>
        <v>-0.779296656862339</v>
      </c>
      <c r="J33" s="412">
        <v>-884.0892</v>
      </c>
      <c r="K33" s="412">
        <v>-884.0892</v>
      </c>
      <c r="L33" s="412">
        <f t="shared" si="36"/>
        <v>100</v>
      </c>
      <c r="M33" s="414">
        <f t="shared" si="2"/>
        <v>-0.24292841775151838</v>
      </c>
      <c r="N33" s="415">
        <f t="shared" si="3"/>
        <v>2372.13331</v>
      </c>
      <c r="O33" s="415">
        <f t="shared" si="4"/>
        <v>1749.5126800000003</v>
      </c>
      <c r="P33" s="416">
        <f>K33/C33</f>
        <v>0.2715076126661872</v>
      </c>
      <c r="Q33" s="416">
        <f>K33/G33</f>
        <v>0.3356958417724094</v>
      </c>
      <c r="R33" s="412">
        <v>-582.88596</v>
      </c>
      <c r="S33" s="417">
        <v>-582.88596</v>
      </c>
      <c r="T33" s="412">
        <v>-582.88596</v>
      </c>
      <c r="U33" s="412">
        <v>-582.88596</v>
      </c>
      <c r="V33" s="412">
        <v>-612.44596</v>
      </c>
      <c r="W33" s="412">
        <f>V33/R33*100</f>
        <v>105.07131789552797</v>
      </c>
      <c r="X33" s="414">
        <f t="shared" si="5"/>
        <v>-0.19921356617792593</v>
      </c>
      <c r="Y33" s="412">
        <f t="shared" si="6"/>
        <v>2021.1559200000002</v>
      </c>
      <c r="Z33" s="412">
        <f t="shared" si="7"/>
        <v>271.64324</v>
      </c>
      <c r="AA33" s="416">
        <f>V33/G33</f>
        <v>0.2325506997283887</v>
      </c>
      <c r="AB33" s="416">
        <f t="shared" si="8"/>
        <v>0.6927422708025389</v>
      </c>
      <c r="AC33" s="424">
        <v>-239.34442</v>
      </c>
      <c r="AD33" s="417">
        <v>-2.1488</v>
      </c>
      <c r="AE33" s="418">
        <f t="shared" si="9"/>
        <v>0.008977857098151692</v>
      </c>
      <c r="AF33" s="419">
        <v>-239.34442</v>
      </c>
      <c r="AG33" s="418">
        <f t="shared" si="10"/>
        <v>1</v>
      </c>
      <c r="AH33" s="412"/>
      <c r="AI33" s="418">
        <f t="shared" si="11"/>
        <v>0.008977857098151692</v>
      </c>
      <c r="AJ33" s="437">
        <f t="shared" si="12"/>
        <v>-0.08320335429704503</v>
      </c>
      <c r="AK33" s="433">
        <f t="shared" si="13"/>
        <v>580.7371599999999</v>
      </c>
      <c r="AL33" s="421">
        <f t="shared" si="14"/>
        <v>1163.6231199999997</v>
      </c>
      <c r="AM33" s="421"/>
      <c r="AN33" s="421"/>
      <c r="AO33" s="416">
        <f t="shared" si="15"/>
        <v>0.003686484402540765</v>
      </c>
      <c r="AP33" s="416"/>
      <c r="AQ33" s="416"/>
      <c r="AR33" s="422">
        <f t="shared" si="16"/>
        <v>0</v>
      </c>
      <c r="AS33" s="424">
        <v>0</v>
      </c>
      <c r="AT33" s="417">
        <v>-2.1488</v>
      </c>
      <c r="AU33" s="418" t="e">
        <f t="shared" si="17"/>
        <v>#DIV/0!</v>
      </c>
      <c r="AV33" s="419">
        <v>0</v>
      </c>
      <c r="AW33" s="418" t="e">
        <f t="shared" si="18"/>
        <v>#DIV/0!</v>
      </c>
      <c r="AX33" s="412"/>
      <c r="AY33" s="418" t="e">
        <f t="shared" si="19"/>
        <v>#DIV/0!</v>
      </c>
      <c r="AZ33" s="414">
        <f t="shared" si="20"/>
        <v>0</v>
      </c>
      <c r="BA33" s="421">
        <f t="shared" si="21"/>
        <v>239.34442</v>
      </c>
      <c r="BB33" s="421">
        <f t="shared" si="22"/>
        <v>239.42762335429705</v>
      </c>
      <c r="BC33" s="421"/>
      <c r="BD33" s="421"/>
      <c r="BE33" s="422">
        <f t="shared" si="23"/>
        <v>0</v>
      </c>
      <c r="BF33" s="424">
        <v>-1.43</v>
      </c>
      <c r="BG33" s="417"/>
      <c r="BH33" s="418"/>
      <c r="BI33" s="419">
        <v>-1.43</v>
      </c>
      <c r="BJ33" s="418">
        <f t="shared" si="25"/>
        <v>1</v>
      </c>
      <c r="BK33" s="412"/>
      <c r="BL33" s="425">
        <f t="shared" si="26"/>
        <v>0</v>
      </c>
      <c r="BM33" s="414">
        <f t="shared" si="27"/>
        <v>-0.0004053394397019604</v>
      </c>
      <c r="BN33" s="421">
        <f t="shared" si="28"/>
        <v>237.91442</v>
      </c>
      <c r="BO33" s="426">
        <f t="shared" si="29"/>
        <v>0.0059746535975227655</v>
      </c>
      <c r="BP33" s="427">
        <f t="shared" si="30"/>
        <v>-1.43</v>
      </c>
      <c r="BQ33" s="428" t="e">
        <f t="shared" si="31"/>
        <v>#DIV/0!</v>
      </c>
      <c r="BR33" s="310" t="e">
        <f t="shared" si="32"/>
        <v>#DIV/0!</v>
      </c>
    </row>
    <row r="34" spans="1:70" ht="23.25" customHeight="1" thickBot="1">
      <c r="A34" s="398" t="s">
        <v>68</v>
      </c>
      <c r="B34" s="399">
        <v>230138</v>
      </c>
      <c r="C34" s="399">
        <v>224531</v>
      </c>
      <c r="D34" s="399">
        <f>C34/B34*100</f>
        <v>97.56363573160452</v>
      </c>
      <c r="E34" s="400">
        <f t="shared" si="0"/>
        <v>67.07703981645237</v>
      </c>
      <c r="F34" s="399">
        <f>F27+F28+F29+F30+F31+F32+F33</f>
        <v>228652.06063999998</v>
      </c>
      <c r="G34" s="399">
        <f>G27+G28+G29+G30+G31+G32+G33</f>
        <v>219682.95693000001</v>
      </c>
      <c r="H34" s="399">
        <f>G34/F34*100</f>
        <v>96.07740088372904</v>
      </c>
      <c r="I34" s="400">
        <f>G34/G$35*100</f>
        <v>65.00534314062011</v>
      </c>
      <c r="J34" s="399">
        <f>J27+J28+J29+J30+J31+J32+J33</f>
        <v>234428.22414</v>
      </c>
      <c r="K34" s="399">
        <f>K27+K28+K29+K30+K31+K32+K33</f>
        <v>230253.1826</v>
      </c>
      <c r="L34" s="399">
        <f t="shared" si="36"/>
        <v>98.21905337750344</v>
      </c>
      <c r="M34" s="401">
        <f t="shared" si="2"/>
        <v>63.26854952109973</v>
      </c>
      <c r="N34" s="402">
        <f t="shared" si="3"/>
        <v>5722.1826</v>
      </c>
      <c r="O34" s="402">
        <f t="shared" si="4"/>
        <v>10570.225669999985</v>
      </c>
      <c r="P34" s="403">
        <f>K34/C34</f>
        <v>1.0254850448267723</v>
      </c>
      <c r="Q34" s="403">
        <f>K34/G34</f>
        <v>1.0481158202607774</v>
      </c>
      <c r="R34" s="399">
        <f>R27+R28+R29+R30+R31+R32+R33</f>
        <v>194640.96404</v>
      </c>
      <c r="S34" s="399">
        <f>S27+S28+S29+S30+S31+S32+S33</f>
        <v>38639.18782</v>
      </c>
      <c r="T34" s="399">
        <f>T27+T28+T29+T30+T31+T32+T33</f>
        <v>101004.18948999999</v>
      </c>
      <c r="U34" s="399">
        <f>U27+U28+U29+U30+U31+U32+U33</f>
        <v>136883.4593</v>
      </c>
      <c r="V34" s="399">
        <f>V27+V28+V29+V30+V31+V32+V33</f>
        <v>192463.93403999996</v>
      </c>
      <c r="W34" s="399">
        <f>V34/R34*100</f>
        <v>98.8815149931375</v>
      </c>
      <c r="X34" s="401">
        <f t="shared" si="5"/>
        <v>62.60377105065973</v>
      </c>
      <c r="Y34" s="399">
        <f t="shared" si="6"/>
        <v>-27219.02289000005</v>
      </c>
      <c r="Z34" s="399">
        <f t="shared" si="7"/>
        <v>-37789.24856000004</v>
      </c>
      <c r="AA34" s="403">
        <f>V34/G34</f>
        <v>0.8760986137915416</v>
      </c>
      <c r="AB34" s="403">
        <f t="shared" si="8"/>
        <v>0.8358795820614207</v>
      </c>
      <c r="AC34" s="399">
        <f>AC27+AC28+AC29+AC30+AC31+AC32+AC33</f>
        <v>373705.76447000005</v>
      </c>
      <c r="AD34" s="399">
        <f>AD27+AD28+AD29+AD30+AD31+AD32+AD33</f>
        <v>117506.7532</v>
      </c>
      <c r="AE34" s="404">
        <f t="shared" si="9"/>
        <v>0.3144365550974344</v>
      </c>
      <c r="AF34" s="405">
        <f>AF27+AF28+AF29+AF30+AF31+AF32+AF33</f>
        <v>208854.55989999996</v>
      </c>
      <c r="AG34" s="404">
        <f t="shared" si="10"/>
        <v>0.5588743331165986</v>
      </c>
      <c r="AH34" s="399">
        <f>AH27+AH28+AH29+AH30+AH31+AH32+AH33</f>
        <v>0</v>
      </c>
      <c r="AI34" s="404">
        <f t="shared" si="11"/>
        <v>0.3144365550974344</v>
      </c>
      <c r="AJ34" s="401">
        <f t="shared" si="12"/>
        <v>72.60415740593874</v>
      </c>
      <c r="AK34" s="399">
        <f t="shared" si="13"/>
        <v>78867.56538000001</v>
      </c>
      <c r="AL34" s="399">
        <f t="shared" si="14"/>
        <v>-22136.624109999975</v>
      </c>
      <c r="AM34" s="399"/>
      <c r="AN34" s="399"/>
      <c r="AO34" s="403">
        <f t="shared" si="15"/>
        <v>3.0411289633571807</v>
      </c>
      <c r="AP34" s="403"/>
      <c r="AQ34" s="403"/>
      <c r="AR34" s="406">
        <f t="shared" si="16"/>
        <v>0</v>
      </c>
      <c r="AS34" s="407">
        <f>AS27+AS28+AS29+AS30+AS31+AS32+AS33</f>
        <v>318517.72178</v>
      </c>
      <c r="AT34" s="399">
        <f>AT27+AT28+AT29+AT30+AT31+AT32+AT33</f>
        <v>117506.7532</v>
      </c>
      <c r="AU34" s="404">
        <f t="shared" si="17"/>
        <v>0.36891747355006466</v>
      </c>
      <c r="AV34" s="405">
        <f>AV27+AV28+AV29+AV30+AV31+AV32+AV33</f>
        <v>211389.04791</v>
      </c>
      <c r="AW34" s="404">
        <f t="shared" si="18"/>
        <v>0.6636649500337889</v>
      </c>
      <c r="AX34" s="399">
        <f>AX27+AX28+AX29+AX30+AX31+AX32+AX33</f>
        <v>0</v>
      </c>
      <c r="AY34" s="404">
        <f t="shared" si="19"/>
        <v>0.36891747355006466</v>
      </c>
      <c r="AZ34" s="401">
        <f t="shared" si="20"/>
        <v>67.1474392975284</v>
      </c>
      <c r="BA34" s="399">
        <f t="shared" si="21"/>
        <v>2534.48801000003</v>
      </c>
      <c r="BB34" s="399">
        <f t="shared" si="22"/>
        <v>2461.8838525940914</v>
      </c>
      <c r="BC34" s="399"/>
      <c r="BD34" s="399"/>
      <c r="BE34" s="406">
        <f t="shared" si="23"/>
        <v>1.0121351815886306</v>
      </c>
      <c r="BF34" s="408">
        <f>BF27+BF28+BF29+BF30+BF31+BF32+BF33</f>
        <v>342737.25013</v>
      </c>
      <c r="BG34" s="399">
        <f>BG27+BG28+BG29+BG30+BG31+BG32+BG33</f>
        <v>0</v>
      </c>
      <c r="BH34" s="404">
        <f t="shared" si="40"/>
        <v>0</v>
      </c>
      <c r="BI34" s="405">
        <f>BI27+BI28+BI29+BI30+BI31+BI32+BI33</f>
        <v>238740.13986</v>
      </c>
      <c r="BJ34" s="404">
        <f t="shared" si="25"/>
        <v>0.6965689891292703</v>
      </c>
      <c r="BK34" s="399">
        <f>BK27+BK28+BK29+BK30+BK31+BK32+BK33</f>
        <v>0</v>
      </c>
      <c r="BL34" s="409">
        <f t="shared" si="26"/>
        <v>0</v>
      </c>
      <c r="BM34" s="401">
        <f t="shared" si="27"/>
        <v>67.67188428337067</v>
      </c>
      <c r="BN34" s="399">
        <f t="shared" si="28"/>
        <v>29885.579960000032</v>
      </c>
      <c r="BO34" s="410">
        <f t="shared" si="29"/>
        <v>1.143092781763105</v>
      </c>
      <c r="BP34" s="399">
        <f t="shared" si="30"/>
        <v>27351.09195</v>
      </c>
      <c r="BQ34" s="410">
        <f t="shared" si="31"/>
        <v>1.1293874598538562</v>
      </c>
      <c r="BR34" s="304" t="e">
        <f t="shared" si="32"/>
        <v>#DIV/0!</v>
      </c>
    </row>
    <row r="35" spans="1:70" ht="15" customHeight="1">
      <c r="A35" s="460" t="s">
        <v>69</v>
      </c>
      <c r="B35" s="462">
        <f>B26+B34</f>
        <v>338876</v>
      </c>
      <c r="C35" s="462">
        <f>C26+C34</f>
        <v>334736</v>
      </c>
      <c r="D35" s="462">
        <f>C35/B35*100</f>
        <v>98.77831419162172</v>
      </c>
      <c r="E35" s="464">
        <f t="shared" si="0"/>
        <v>100</v>
      </c>
      <c r="F35" s="462">
        <f>F26+F34</f>
        <v>346728.06064</v>
      </c>
      <c r="G35" s="462">
        <v>337946</v>
      </c>
      <c r="H35" s="462">
        <f>G35/F35*100</f>
        <v>97.46716183749598</v>
      </c>
      <c r="I35" s="464">
        <f>G35/G$35*100</f>
        <v>100</v>
      </c>
      <c r="J35" s="462">
        <f>J26+J34</f>
        <v>374557.08574</v>
      </c>
      <c r="K35" s="462">
        <f>K26+K34</f>
        <v>363929.92149</v>
      </c>
      <c r="L35" s="462">
        <f t="shared" si="36"/>
        <v>97.16273843037723</v>
      </c>
      <c r="M35" s="466">
        <f t="shared" si="2"/>
        <v>100</v>
      </c>
      <c r="N35" s="468">
        <f t="shared" si="3"/>
        <v>29193.92148999998</v>
      </c>
      <c r="O35" s="468">
        <f t="shared" si="4"/>
        <v>25983.92148999998</v>
      </c>
      <c r="P35" s="470">
        <f>K35/C35</f>
        <v>1.0872147647399741</v>
      </c>
      <c r="Q35" s="470">
        <f>K35/G35</f>
        <v>1.0768877912151644</v>
      </c>
      <c r="R35" s="462">
        <f>R26+R34</f>
        <v>321833.36404</v>
      </c>
      <c r="S35" s="462">
        <f>S26+S34</f>
        <v>64407.585049999994</v>
      </c>
      <c r="T35" s="462">
        <f>T26+T34</f>
        <v>157915.10108</v>
      </c>
      <c r="U35" s="462">
        <f>U26+U34</f>
        <v>220415.06418</v>
      </c>
      <c r="V35" s="462">
        <f>V26+V34</f>
        <v>307431.85403999995</v>
      </c>
      <c r="W35" s="462">
        <f>V35/R35*100</f>
        <v>95.52516562633011</v>
      </c>
      <c r="X35" s="466">
        <f t="shared" si="5"/>
        <v>100</v>
      </c>
      <c r="Y35" s="462">
        <f t="shared" si="6"/>
        <v>-30514.145960000053</v>
      </c>
      <c r="Z35" s="462">
        <f t="shared" si="7"/>
        <v>-56498.06745000003</v>
      </c>
      <c r="AA35" s="470">
        <f>V35/G35</f>
        <v>0.9097070361537049</v>
      </c>
      <c r="AB35" s="470">
        <f t="shared" si="8"/>
        <v>0.8447556408148966</v>
      </c>
      <c r="AC35" s="462">
        <f>AC26+AC34</f>
        <v>495985.43887000007</v>
      </c>
      <c r="AD35" s="462">
        <f>AD26+AD34</f>
        <v>181188.91068</v>
      </c>
      <c r="AE35" s="472">
        <f t="shared" si="9"/>
        <v>0.3653109476213684</v>
      </c>
      <c r="AF35" s="474">
        <f>AF26+AF34</f>
        <v>287661.98432999995</v>
      </c>
      <c r="AG35" s="472">
        <f t="shared" si="10"/>
        <v>0.5799807046460439</v>
      </c>
      <c r="AH35" s="462">
        <f>AH26+AH34</f>
        <v>0</v>
      </c>
      <c r="AI35" s="472">
        <f t="shared" si="11"/>
        <v>0.3653109476213684</v>
      </c>
      <c r="AJ35" s="466">
        <f t="shared" si="12"/>
        <v>100</v>
      </c>
      <c r="AK35" s="462">
        <f t="shared" si="13"/>
        <v>116781.32563</v>
      </c>
      <c r="AL35" s="462">
        <f t="shared" si="14"/>
        <v>-41133.77544999999</v>
      </c>
      <c r="AM35" s="462"/>
      <c r="AN35" s="462"/>
      <c r="AO35" s="470">
        <f t="shared" si="15"/>
        <v>2.8131610669666</v>
      </c>
      <c r="AP35" s="470"/>
      <c r="AQ35" s="470"/>
      <c r="AR35" s="476">
        <f t="shared" si="16"/>
        <v>0</v>
      </c>
      <c r="AS35" s="478">
        <f>AS26+AS34</f>
        <v>456307.13440000004</v>
      </c>
      <c r="AT35" s="462">
        <f>AT26+AT34</f>
        <v>181188.91068</v>
      </c>
      <c r="AU35" s="472">
        <f t="shared" si="17"/>
        <v>0.39707665521873986</v>
      </c>
      <c r="AV35" s="474">
        <f>AV26+AV34</f>
        <v>314813.26782</v>
      </c>
      <c r="AW35" s="472">
        <f t="shared" si="18"/>
        <v>0.6899152875046523</v>
      </c>
      <c r="AX35" s="462">
        <f>AX26+AX34</f>
        <v>0</v>
      </c>
      <c r="AY35" s="472">
        <f t="shared" si="19"/>
        <v>0.39707665521873986</v>
      </c>
      <c r="AZ35" s="466">
        <f t="shared" si="20"/>
        <v>100</v>
      </c>
      <c r="BA35" s="462">
        <f t="shared" si="21"/>
        <v>27151.28349000006</v>
      </c>
      <c r="BB35" s="462">
        <f t="shared" si="22"/>
        <v>27051.28349000006</v>
      </c>
      <c r="BC35" s="462"/>
      <c r="BD35" s="462"/>
      <c r="BE35" s="476">
        <f t="shared" si="23"/>
        <v>1.0943860675689863</v>
      </c>
      <c r="BF35" s="480">
        <f>BF26+BF34</f>
        <v>487715.36337000004</v>
      </c>
      <c r="BG35" s="462">
        <f>BG26+BG34</f>
        <v>0</v>
      </c>
      <c r="BH35" s="472">
        <f t="shared" si="40"/>
        <v>0</v>
      </c>
      <c r="BI35" s="474">
        <f>BI26+BI34</f>
        <v>352790.73782</v>
      </c>
      <c r="BJ35" s="472">
        <f t="shared" si="25"/>
        <v>0.7233537516273791</v>
      </c>
      <c r="BK35" s="462">
        <f>BK26+BK34</f>
        <v>0</v>
      </c>
      <c r="BL35" s="483">
        <f t="shared" si="26"/>
        <v>0</v>
      </c>
      <c r="BM35" s="466">
        <f t="shared" si="27"/>
        <v>100</v>
      </c>
      <c r="BN35" s="462">
        <f t="shared" si="28"/>
        <v>65128.75349000003</v>
      </c>
      <c r="BO35" s="485">
        <f t="shared" si="29"/>
        <v>1.226407231534931</v>
      </c>
      <c r="BP35" s="462">
        <f t="shared" si="30"/>
        <v>37977.46999999997</v>
      </c>
      <c r="BQ35" s="485">
        <f t="shared" si="31"/>
        <v>1.1206349092685453</v>
      </c>
      <c r="BR35" s="482" t="e">
        <f t="shared" si="32"/>
        <v>#DIV/0!</v>
      </c>
    </row>
    <row r="36" spans="1:70" ht="13.5" customHeight="1" thickBot="1">
      <c r="A36" s="461"/>
      <c r="B36" s="463"/>
      <c r="C36" s="463"/>
      <c r="D36" s="463"/>
      <c r="E36" s="465">
        <f t="shared" si="0"/>
        <v>0</v>
      </c>
      <c r="F36" s="463"/>
      <c r="G36" s="463"/>
      <c r="H36" s="463"/>
      <c r="I36" s="465"/>
      <c r="J36" s="463"/>
      <c r="K36" s="463"/>
      <c r="L36" s="463" t="e">
        <f t="shared" si="36"/>
        <v>#DIV/0!</v>
      </c>
      <c r="M36" s="467">
        <f t="shared" si="2"/>
        <v>0</v>
      </c>
      <c r="N36" s="469">
        <f t="shared" si="3"/>
        <v>0</v>
      </c>
      <c r="O36" s="469">
        <f t="shared" si="4"/>
        <v>0</v>
      </c>
      <c r="P36" s="471"/>
      <c r="Q36" s="471" t="e">
        <f>K36/G36</f>
        <v>#DIV/0!</v>
      </c>
      <c r="R36" s="463"/>
      <c r="S36" s="463"/>
      <c r="T36" s="463"/>
      <c r="U36" s="463"/>
      <c r="V36" s="463"/>
      <c r="W36" s="463" t="e">
        <f>V36/R36*100</f>
        <v>#DIV/0!</v>
      </c>
      <c r="X36" s="467">
        <f t="shared" si="5"/>
        <v>0</v>
      </c>
      <c r="Y36" s="463">
        <f t="shared" si="6"/>
        <v>0</v>
      </c>
      <c r="Z36" s="463">
        <f t="shared" si="7"/>
        <v>0</v>
      </c>
      <c r="AA36" s="471" t="e">
        <f>V36/G36</f>
        <v>#DIV/0!</v>
      </c>
      <c r="AB36" s="471" t="e">
        <f t="shared" si="8"/>
        <v>#DIV/0!</v>
      </c>
      <c r="AC36" s="463"/>
      <c r="AD36" s="463"/>
      <c r="AE36" s="473"/>
      <c r="AF36" s="475"/>
      <c r="AG36" s="473" t="e">
        <f t="shared" si="10"/>
        <v>#DIV/0!</v>
      </c>
      <c r="AH36" s="463"/>
      <c r="AI36" s="473" t="e">
        <f t="shared" si="11"/>
        <v>#DIV/0!</v>
      </c>
      <c r="AJ36" s="467">
        <f>AD36/AD$35*100</f>
        <v>0</v>
      </c>
      <c r="AK36" s="463">
        <f t="shared" si="13"/>
        <v>0</v>
      </c>
      <c r="AL36" s="463"/>
      <c r="AM36" s="463"/>
      <c r="AN36" s="463"/>
      <c r="AO36" s="471" t="e">
        <f t="shared" si="15"/>
        <v>#DIV/0!</v>
      </c>
      <c r="AP36" s="471"/>
      <c r="AQ36" s="471"/>
      <c r="AR36" s="477" t="e">
        <f t="shared" si="16"/>
        <v>#DIV/0!</v>
      </c>
      <c r="AS36" s="479"/>
      <c r="AT36" s="463"/>
      <c r="AU36" s="473"/>
      <c r="AV36" s="475"/>
      <c r="AW36" s="473" t="e">
        <f t="shared" si="18"/>
        <v>#DIV/0!</v>
      </c>
      <c r="AX36" s="463"/>
      <c r="AY36" s="473" t="e">
        <f t="shared" si="19"/>
        <v>#DIV/0!</v>
      </c>
      <c r="AZ36" s="467">
        <f>AT36/AT$35*100</f>
        <v>0</v>
      </c>
      <c r="BA36" s="463">
        <f t="shared" si="21"/>
        <v>0</v>
      </c>
      <c r="BB36" s="463"/>
      <c r="BC36" s="463"/>
      <c r="BD36" s="463"/>
      <c r="BE36" s="477" t="e">
        <f t="shared" si="23"/>
        <v>#DIV/0!</v>
      </c>
      <c r="BF36" s="481"/>
      <c r="BG36" s="463"/>
      <c r="BH36" s="473"/>
      <c r="BI36" s="475"/>
      <c r="BJ36" s="473" t="e">
        <f t="shared" si="25"/>
        <v>#DIV/0!</v>
      </c>
      <c r="BK36" s="463"/>
      <c r="BL36" s="484" t="e">
        <f t="shared" si="26"/>
        <v>#DIV/0!</v>
      </c>
      <c r="BM36" s="467" t="e">
        <f>BG36/BG$35*100</f>
        <v>#DIV/0!</v>
      </c>
      <c r="BN36" s="463">
        <f t="shared" si="28"/>
        <v>0</v>
      </c>
      <c r="BO36" s="486" t="e">
        <f t="shared" si="29"/>
        <v>#DIV/0!</v>
      </c>
      <c r="BP36" s="463">
        <f t="shared" si="30"/>
        <v>0</v>
      </c>
      <c r="BQ36" s="486" t="e">
        <f t="shared" si="31"/>
        <v>#DIV/0!</v>
      </c>
      <c r="BR36" s="482" t="e">
        <f t="shared" si="32"/>
        <v>#DIV/0!</v>
      </c>
    </row>
  </sheetData>
  <sheetProtection selectLockedCells="1" selectUnlockedCells="1"/>
  <mergeCells count="122">
    <mergeCell ref="BR35:BR36"/>
    <mergeCell ref="BA6:BE6"/>
    <mergeCell ref="BL35:BL36"/>
    <mergeCell ref="BM35:BM36"/>
    <mergeCell ref="BN35:BN36"/>
    <mergeCell ref="BO35:BO36"/>
    <mergeCell ref="BP35:BP36"/>
    <mergeCell ref="BQ35:BQ36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M24:BM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BJ7:BJ8"/>
    <mergeCell ref="A24:A25"/>
    <mergeCell ref="F24:F25"/>
    <mergeCell ref="G24:G25"/>
    <mergeCell ref="M24:M25"/>
    <mergeCell ref="X24:X25"/>
    <mergeCell ref="AZ24:AZ25"/>
    <mergeCell ref="AT6:AZ6"/>
    <mergeCell ref="BF6:BF7"/>
    <mergeCell ref="BG6:BM6"/>
    <mergeCell ref="BN6:BQ6"/>
    <mergeCell ref="AE7:AE8"/>
    <mergeCell ref="AG7:AG8"/>
    <mergeCell ref="AU7:AU8"/>
    <mergeCell ref="AW7:AW8"/>
    <mergeCell ref="BH7:BH8"/>
    <mergeCell ref="AA6:AB6"/>
    <mergeCell ref="AC6:AC7"/>
    <mergeCell ref="AD6:AJ6"/>
    <mergeCell ref="AK6:AN6"/>
    <mergeCell ref="AO6:AR6"/>
    <mergeCell ref="AS6:AS7"/>
    <mergeCell ref="P6:Q6"/>
    <mergeCell ref="R6:R7"/>
    <mergeCell ref="S6:V6"/>
    <mergeCell ref="W6:W7"/>
    <mergeCell ref="X6:X7"/>
    <mergeCell ref="Y6:Z6"/>
    <mergeCell ref="I6:I7"/>
    <mergeCell ref="J6:J7"/>
    <mergeCell ref="K6:K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6"/>
  <sheetViews>
    <sheetView zoomScalePageLayoutView="0" workbookViewId="0" topLeftCell="A3">
      <selection activeCell="AS12" sqref="AS1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57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6.710937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0039062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40" t="s">
        <v>0</v>
      </c>
      <c r="BO1" s="440"/>
      <c r="BP1" s="440"/>
      <c r="BQ1" s="440"/>
    </row>
    <row r="2" spans="1:70" ht="15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41" t="s">
        <v>2</v>
      </c>
      <c r="B5" s="442" t="s">
        <v>3</v>
      </c>
      <c r="C5" s="442"/>
      <c r="D5" s="442"/>
      <c r="E5" s="442"/>
      <c r="F5" s="442" t="s">
        <v>4</v>
      </c>
      <c r="G5" s="442"/>
      <c r="H5" s="442"/>
      <c r="I5" s="442"/>
      <c r="J5" s="442" t="s">
        <v>5</v>
      </c>
      <c r="K5" s="442"/>
      <c r="L5" s="442"/>
      <c r="M5" s="442"/>
      <c r="N5" s="442"/>
      <c r="O5" s="442"/>
      <c r="P5" s="442"/>
      <c r="Q5" s="442"/>
      <c r="R5" s="442" t="s">
        <v>6</v>
      </c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 t="s">
        <v>9</v>
      </c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3"/>
      <c r="AS5" s="444" t="s">
        <v>92</v>
      </c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3"/>
      <c r="BF5" s="445" t="s">
        <v>100</v>
      </c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</row>
    <row r="6" spans="1:70" ht="33" customHeight="1">
      <c r="A6" s="441"/>
      <c r="B6" s="446" t="s">
        <v>10</v>
      </c>
      <c r="C6" s="446" t="s">
        <v>11</v>
      </c>
      <c r="D6" s="446" t="s">
        <v>12</v>
      </c>
      <c r="E6" s="446" t="s">
        <v>13</v>
      </c>
      <c r="F6" s="446" t="s">
        <v>10</v>
      </c>
      <c r="G6" s="446" t="s">
        <v>11</v>
      </c>
      <c r="H6" s="446" t="s">
        <v>12</v>
      </c>
      <c r="I6" s="446" t="s">
        <v>13</v>
      </c>
      <c r="J6" s="446" t="s">
        <v>10</v>
      </c>
      <c r="K6" s="446" t="s">
        <v>11</v>
      </c>
      <c r="L6" s="446" t="s">
        <v>12</v>
      </c>
      <c r="M6" s="446" t="s">
        <v>13</v>
      </c>
      <c r="N6" s="447" t="s">
        <v>14</v>
      </c>
      <c r="O6" s="447"/>
      <c r="P6" s="448" t="s">
        <v>15</v>
      </c>
      <c r="Q6" s="448"/>
      <c r="R6" s="446" t="s">
        <v>16</v>
      </c>
      <c r="S6" s="447" t="s">
        <v>11</v>
      </c>
      <c r="T6" s="447"/>
      <c r="U6" s="447"/>
      <c r="V6" s="447"/>
      <c r="W6" s="446" t="s">
        <v>12</v>
      </c>
      <c r="X6" s="446" t="s">
        <v>13</v>
      </c>
      <c r="Y6" s="447" t="s">
        <v>14</v>
      </c>
      <c r="Z6" s="447"/>
      <c r="AA6" s="448" t="s">
        <v>15</v>
      </c>
      <c r="AB6" s="448"/>
      <c r="AC6" s="446" t="s">
        <v>17</v>
      </c>
      <c r="AD6" s="447" t="s">
        <v>11</v>
      </c>
      <c r="AE6" s="447"/>
      <c r="AF6" s="447"/>
      <c r="AG6" s="447"/>
      <c r="AH6" s="447"/>
      <c r="AI6" s="447"/>
      <c r="AJ6" s="447"/>
      <c r="AK6" s="449" t="s">
        <v>14</v>
      </c>
      <c r="AL6" s="449"/>
      <c r="AM6" s="449"/>
      <c r="AN6" s="449"/>
      <c r="AO6" s="447" t="s">
        <v>18</v>
      </c>
      <c r="AP6" s="447"/>
      <c r="AQ6" s="447"/>
      <c r="AR6" s="450"/>
      <c r="AS6" s="451" t="s">
        <v>17</v>
      </c>
      <c r="AT6" s="447" t="s">
        <v>11</v>
      </c>
      <c r="AU6" s="447"/>
      <c r="AV6" s="447"/>
      <c r="AW6" s="447"/>
      <c r="AX6" s="447"/>
      <c r="AY6" s="447"/>
      <c r="AZ6" s="447"/>
      <c r="BA6" s="449" t="s">
        <v>14</v>
      </c>
      <c r="BB6" s="449"/>
      <c r="BC6" s="449"/>
      <c r="BD6" s="449"/>
      <c r="BE6" s="429" t="s">
        <v>18</v>
      </c>
      <c r="BF6" s="452" t="s">
        <v>17</v>
      </c>
      <c r="BG6" s="447" t="s">
        <v>11</v>
      </c>
      <c r="BH6" s="447"/>
      <c r="BI6" s="447"/>
      <c r="BJ6" s="447"/>
      <c r="BK6" s="447"/>
      <c r="BL6" s="447"/>
      <c r="BM6" s="447"/>
      <c r="BN6" s="453" t="s">
        <v>19</v>
      </c>
      <c r="BO6" s="453"/>
      <c r="BP6" s="453"/>
      <c r="BQ6" s="453"/>
      <c r="BR6" s="290" t="s">
        <v>18</v>
      </c>
    </row>
    <row r="7" spans="1:70" ht="56.25" customHeight="1">
      <c r="A7" s="441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289" t="s">
        <v>20</v>
      </c>
      <c r="O7" s="289" t="s">
        <v>21</v>
      </c>
      <c r="P7" s="289" t="s">
        <v>22</v>
      </c>
      <c r="Q7" s="289" t="s">
        <v>23</v>
      </c>
      <c r="R7" s="446"/>
      <c r="S7" s="291" t="s">
        <v>24</v>
      </c>
      <c r="T7" s="289" t="s">
        <v>25</v>
      </c>
      <c r="U7" s="289" t="s">
        <v>26</v>
      </c>
      <c r="V7" s="292" t="s">
        <v>27</v>
      </c>
      <c r="W7" s="446"/>
      <c r="X7" s="446"/>
      <c r="Y7" s="289" t="s">
        <v>28</v>
      </c>
      <c r="Z7" s="289" t="s">
        <v>29</v>
      </c>
      <c r="AA7" s="289" t="s">
        <v>30</v>
      </c>
      <c r="AB7" s="289" t="s">
        <v>31</v>
      </c>
      <c r="AC7" s="446"/>
      <c r="AD7" s="291" t="s">
        <v>25</v>
      </c>
      <c r="AE7" s="446" t="s">
        <v>12</v>
      </c>
      <c r="AF7" s="293" t="s">
        <v>26</v>
      </c>
      <c r="AG7" s="446" t="s">
        <v>12</v>
      </c>
      <c r="AH7" s="292" t="s">
        <v>27</v>
      </c>
      <c r="AI7" s="289" t="s">
        <v>32</v>
      </c>
      <c r="AJ7" s="294" t="s">
        <v>33</v>
      </c>
      <c r="AK7" s="295" t="s">
        <v>34</v>
      </c>
      <c r="AL7" s="295" t="s">
        <v>35</v>
      </c>
      <c r="AM7" s="295" t="s">
        <v>36</v>
      </c>
      <c r="AN7" s="295" t="s">
        <v>37</v>
      </c>
      <c r="AO7" s="289" t="s">
        <v>38</v>
      </c>
      <c r="AP7" s="289"/>
      <c r="AQ7" s="289"/>
      <c r="AR7" s="333" t="s">
        <v>31</v>
      </c>
      <c r="AS7" s="451"/>
      <c r="AT7" s="291" t="s">
        <v>25</v>
      </c>
      <c r="AU7" s="446" t="s">
        <v>12</v>
      </c>
      <c r="AV7" s="293" t="s">
        <v>26</v>
      </c>
      <c r="AW7" s="446" t="s">
        <v>12</v>
      </c>
      <c r="AX7" s="292" t="s">
        <v>27</v>
      </c>
      <c r="AY7" s="289" t="s">
        <v>32</v>
      </c>
      <c r="AZ7" s="294" t="s">
        <v>33</v>
      </c>
      <c r="BA7" s="295" t="s">
        <v>101</v>
      </c>
      <c r="BB7" s="295" t="s">
        <v>35</v>
      </c>
      <c r="BC7" s="295" t="s">
        <v>36</v>
      </c>
      <c r="BD7" s="295" t="s">
        <v>37</v>
      </c>
      <c r="BE7" s="333" t="s">
        <v>102</v>
      </c>
      <c r="BF7" s="452"/>
      <c r="BG7" s="291" t="s">
        <v>25</v>
      </c>
      <c r="BH7" s="446" t="s">
        <v>12</v>
      </c>
      <c r="BI7" s="293" t="s">
        <v>26</v>
      </c>
      <c r="BJ7" s="446" t="s">
        <v>12</v>
      </c>
      <c r="BK7" s="292" t="s">
        <v>27</v>
      </c>
      <c r="BL7" s="289" t="s">
        <v>32</v>
      </c>
      <c r="BM7" s="294" t="s">
        <v>33</v>
      </c>
      <c r="BN7" s="295" t="s">
        <v>93</v>
      </c>
      <c r="BO7" s="295" t="s">
        <v>103</v>
      </c>
      <c r="BP7" s="296" t="s">
        <v>104</v>
      </c>
      <c r="BQ7" s="296" t="s">
        <v>105</v>
      </c>
      <c r="BR7" s="289" t="s">
        <v>45</v>
      </c>
    </row>
    <row r="8" spans="1:70" ht="13.5" customHeight="1" hidden="1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  <c r="Q8" s="298"/>
      <c r="R8" s="297"/>
      <c r="S8" s="299"/>
      <c r="T8" s="297"/>
      <c r="U8" s="297"/>
      <c r="V8" s="297"/>
      <c r="W8" s="297"/>
      <c r="X8" s="297"/>
      <c r="Y8" s="297"/>
      <c r="Z8" s="297"/>
      <c r="AA8" s="298"/>
      <c r="AB8" s="298"/>
      <c r="AC8" s="297"/>
      <c r="AD8" s="299"/>
      <c r="AE8" s="446"/>
      <c r="AF8" s="300"/>
      <c r="AG8" s="446"/>
      <c r="AH8" s="297"/>
      <c r="AI8" s="297"/>
      <c r="AJ8" s="297"/>
      <c r="AK8" s="301"/>
      <c r="AL8" s="301"/>
      <c r="AM8" s="301"/>
      <c r="AN8" s="301"/>
      <c r="AO8" s="298"/>
      <c r="AP8" s="298"/>
      <c r="AQ8" s="298"/>
      <c r="AR8" s="334"/>
      <c r="AS8" s="337"/>
      <c r="AT8" s="299"/>
      <c r="AU8" s="446"/>
      <c r="AV8" s="300"/>
      <c r="AW8" s="446"/>
      <c r="AX8" s="297"/>
      <c r="AY8" s="297"/>
      <c r="AZ8" s="297"/>
      <c r="BA8" s="301"/>
      <c r="BB8" s="301"/>
      <c r="BC8" s="301"/>
      <c r="BD8" s="301"/>
      <c r="BE8" s="334"/>
      <c r="BF8" s="330"/>
      <c r="BG8" s="299"/>
      <c r="BH8" s="446"/>
      <c r="BI8" s="300"/>
      <c r="BJ8" s="446"/>
      <c r="BK8" s="297"/>
      <c r="BL8" s="297"/>
      <c r="BM8" s="297"/>
      <c r="BN8" s="301"/>
      <c r="BO8" s="301"/>
      <c r="BP8" s="302"/>
      <c r="BQ8" s="302"/>
      <c r="BR8" s="298"/>
    </row>
    <row r="9" spans="1:70" ht="3" customHeight="1" hidden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  <c r="Q9" s="298"/>
      <c r="R9" s="297"/>
      <c r="S9" s="299"/>
      <c r="T9" s="297"/>
      <c r="U9" s="297"/>
      <c r="V9" s="297"/>
      <c r="W9" s="297"/>
      <c r="X9" s="297"/>
      <c r="Y9" s="297"/>
      <c r="Z9" s="297"/>
      <c r="AA9" s="298"/>
      <c r="AB9" s="298"/>
      <c r="AC9" s="297"/>
      <c r="AD9" s="299"/>
      <c r="AE9" s="297"/>
      <c r="AF9" s="300"/>
      <c r="AG9" s="297"/>
      <c r="AH9" s="297"/>
      <c r="AI9" s="297"/>
      <c r="AJ9" s="297"/>
      <c r="AK9" s="301"/>
      <c r="AL9" s="301"/>
      <c r="AM9" s="301"/>
      <c r="AN9" s="301"/>
      <c r="AO9" s="298"/>
      <c r="AP9" s="298"/>
      <c r="AQ9" s="298"/>
      <c r="AR9" s="334"/>
      <c r="AS9" s="337"/>
      <c r="AT9" s="299"/>
      <c r="AU9" s="297"/>
      <c r="AV9" s="300"/>
      <c r="AW9" s="297"/>
      <c r="AX9" s="297"/>
      <c r="AY9" s="297"/>
      <c r="AZ9" s="297"/>
      <c r="BA9" s="301"/>
      <c r="BB9" s="301"/>
      <c r="BC9" s="301"/>
      <c r="BD9" s="301"/>
      <c r="BE9" s="334"/>
      <c r="BF9" s="330"/>
      <c r="BG9" s="299"/>
      <c r="BH9" s="297"/>
      <c r="BI9" s="300"/>
      <c r="BJ9" s="297"/>
      <c r="BK9" s="297"/>
      <c r="BL9" s="297"/>
      <c r="BM9" s="297"/>
      <c r="BN9" s="301"/>
      <c r="BO9" s="301"/>
      <c r="BP9" s="302"/>
      <c r="BQ9" s="302"/>
      <c r="BR9" s="298"/>
    </row>
    <row r="10" spans="1:70" ht="13.5" customHeight="1" hidden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  <c r="Q10" s="298"/>
      <c r="R10" s="297"/>
      <c r="S10" s="299"/>
      <c r="T10" s="297"/>
      <c r="U10" s="297"/>
      <c r="V10" s="297"/>
      <c r="W10" s="297"/>
      <c r="X10" s="297"/>
      <c r="Y10" s="297"/>
      <c r="Z10" s="297"/>
      <c r="AA10" s="298"/>
      <c r="AB10" s="298"/>
      <c r="AC10" s="297"/>
      <c r="AD10" s="299"/>
      <c r="AE10" s="297"/>
      <c r="AF10" s="300"/>
      <c r="AG10" s="297"/>
      <c r="AH10" s="297"/>
      <c r="AI10" s="297"/>
      <c r="AJ10" s="297"/>
      <c r="AK10" s="301"/>
      <c r="AL10" s="301"/>
      <c r="AM10" s="301"/>
      <c r="AN10" s="301"/>
      <c r="AO10" s="298"/>
      <c r="AP10" s="298"/>
      <c r="AQ10" s="298"/>
      <c r="AR10" s="334"/>
      <c r="AS10" s="337"/>
      <c r="AT10" s="299"/>
      <c r="AU10" s="297"/>
      <c r="AV10" s="300"/>
      <c r="AW10" s="297"/>
      <c r="AX10" s="297"/>
      <c r="AY10" s="297"/>
      <c r="AZ10" s="297"/>
      <c r="BA10" s="301"/>
      <c r="BB10" s="301"/>
      <c r="BC10" s="301"/>
      <c r="BD10" s="301"/>
      <c r="BE10" s="334"/>
      <c r="BF10" s="330"/>
      <c r="BG10" s="299"/>
      <c r="BH10" s="297"/>
      <c r="BI10" s="300"/>
      <c r="BJ10" s="297"/>
      <c r="BK10" s="297"/>
      <c r="BL10" s="297"/>
      <c r="BM10" s="297"/>
      <c r="BN10" s="301"/>
      <c r="BO10" s="301"/>
      <c r="BP10" s="302"/>
      <c r="BQ10" s="302"/>
      <c r="BR10" s="298"/>
    </row>
    <row r="11" spans="1:70" ht="13.5" thickBot="1">
      <c r="A11" s="390">
        <v>1</v>
      </c>
      <c r="B11" s="390">
        <v>2</v>
      </c>
      <c r="C11" s="390">
        <v>3</v>
      </c>
      <c r="D11" s="390">
        <v>4</v>
      </c>
      <c r="E11" s="390">
        <v>5</v>
      </c>
      <c r="F11" s="390">
        <v>6</v>
      </c>
      <c r="G11" s="390">
        <v>7</v>
      </c>
      <c r="H11" s="390">
        <v>8</v>
      </c>
      <c r="I11" s="390">
        <v>9</v>
      </c>
      <c r="J11" s="390">
        <v>10</v>
      </c>
      <c r="K11" s="390">
        <v>11</v>
      </c>
      <c r="L11" s="390">
        <v>12</v>
      </c>
      <c r="M11" s="390">
        <v>13</v>
      </c>
      <c r="N11" s="390">
        <v>14</v>
      </c>
      <c r="O11" s="390">
        <v>15</v>
      </c>
      <c r="P11" s="390">
        <v>16</v>
      </c>
      <c r="Q11" s="390">
        <v>17</v>
      </c>
      <c r="R11" s="390">
        <v>2</v>
      </c>
      <c r="S11" s="391">
        <v>3</v>
      </c>
      <c r="T11" s="390">
        <v>20</v>
      </c>
      <c r="U11" s="390">
        <v>21</v>
      </c>
      <c r="V11" s="390">
        <v>4</v>
      </c>
      <c r="W11" s="390">
        <v>5</v>
      </c>
      <c r="X11" s="390">
        <v>6</v>
      </c>
      <c r="Y11" s="390">
        <v>25</v>
      </c>
      <c r="Z11" s="390">
        <v>26</v>
      </c>
      <c r="AA11" s="390">
        <v>27</v>
      </c>
      <c r="AB11" s="390">
        <v>28</v>
      </c>
      <c r="AC11" s="390">
        <v>2</v>
      </c>
      <c r="AD11" s="391">
        <v>3</v>
      </c>
      <c r="AE11" s="390">
        <v>31</v>
      </c>
      <c r="AF11" s="392">
        <v>3</v>
      </c>
      <c r="AG11" s="390">
        <v>4</v>
      </c>
      <c r="AH11" s="390">
        <v>35</v>
      </c>
      <c r="AI11" s="390">
        <v>4</v>
      </c>
      <c r="AJ11" s="390">
        <v>5</v>
      </c>
      <c r="AK11" s="393">
        <v>11</v>
      </c>
      <c r="AL11" s="393">
        <v>39</v>
      </c>
      <c r="AM11" s="393">
        <v>40</v>
      </c>
      <c r="AN11" s="393">
        <v>41</v>
      </c>
      <c r="AO11" s="390">
        <v>12</v>
      </c>
      <c r="AP11" s="390">
        <v>43</v>
      </c>
      <c r="AQ11" s="390">
        <v>44</v>
      </c>
      <c r="AR11" s="394">
        <v>45</v>
      </c>
      <c r="AS11" s="395">
        <v>6</v>
      </c>
      <c r="AT11" s="391">
        <v>7</v>
      </c>
      <c r="AU11" s="390">
        <v>31</v>
      </c>
      <c r="AV11" s="392">
        <v>7</v>
      </c>
      <c r="AW11" s="390">
        <v>8</v>
      </c>
      <c r="AX11" s="390">
        <v>35</v>
      </c>
      <c r="AY11" s="390">
        <v>8</v>
      </c>
      <c r="AZ11" s="390">
        <v>9</v>
      </c>
      <c r="BA11" s="393">
        <v>10</v>
      </c>
      <c r="BB11" s="393">
        <v>39</v>
      </c>
      <c r="BC11" s="393">
        <v>40</v>
      </c>
      <c r="BD11" s="393">
        <v>41</v>
      </c>
      <c r="BE11" s="394">
        <v>11</v>
      </c>
      <c r="BF11" s="396">
        <v>12</v>
      </c>
      <c r="BG11" s="391">
        <v>13</v>
      </c>
      <c r="BH11" s="390">
        <v>14</v>
      </c>
      <c r="BI11" s="392">
        <v>13</v>
      </c>
      <c r="BJ11" s="390">
        <v>14</v>
      </c>
      <c r="BK11" s="390">
        <v>35</v>
      </c>
      <c r="BL11" s="390">
        <v>15</v>
      </c>
      <c r="BM11" s="390">
        <v>15</v>
      </c>
      <c r="BN11" s="393">
        <v>16</v>
      </c>
      <c r="BO11" s="393">
        <v>17</v>
      </c>
      <c r="BP11" s="397">
        <v>18</v>
      </c>
      <c r="BQ11" s="397">
        <v>19</v>
      </c>
      <c r="BR11" s="303">
        <v>18</v>
      </c>
    </row>
    <row r="12" spans="1:70" ht="21" customHeight="1" thickBot="1">
      <c r="A12" s="358" t="s">
        <v>46</v>
      </c>
      <c r="B12" s="359">
        <f>B13+B15+B16</f>
        <v>74884</v>
      </c>
      <c r="C12" s="359">
        <f>C13+C15+C16</f>
        <v>75835</v>
      </c>
      <c r="D12" s="359">
        <f>C12/B12*100</f>
        <v>101.26996421131349</v>
      </c>
      <c r="E12" s="360">
        <f aca="true" t="shared" si="0" ref="E12:E36">C12/C$35*100</f>
        <v>22.65516705702404</v>
      </c>
      <c r="F12" s="359">
        <f>F13+F15+F16</f>
        <v>65662</v>
      </c>
      <c r="G12" s="359">
        <f>G13+G15+G16</f>
        <v>64664</v>
      </c>
      <c r="H12" s="359">
        <f>G12/F12*100</f>
        <v>98.48009503213426</v>
      </c>
      <c r="I12" s="360">
        <f aca="true" t="shared" si="1" ref="I12:I30">G12/G$35*100</f>
        <v>19.134417924757212</v>
      </c>
      <c r="J12" s="359">
        <f>J13+J15+J16</f>
        <v>77476</v>
      </c>
      <c r="K12" s="359">
        <f>K13+K15+K16</f>
        <v>69865.68937000001</v>
      </c>
      <c r="L12" s="359">
        <f>K12/J12*100</f>
        <v>90.17720244979091</v>
      </c>
      <c r="M12" s="361">
        <f aca="true" t="shared" si="2" ref="M12:M36">K12/K$35*100</f>
        <v>19.19756668645333</v>
      </c>
      <c r="N12" s="362">
        <f aca="true" t="shared" si="3" ref="N12:N36">K12-C12</f>
        <v>-5969.310629999993</v>
      </c>
      <c r="O12" s="362">
        <f aca="true" t="shared" si="4" ref="O12:O36">K12-G12</f>
        <v>5201.689370000007</v>
      </c>
      <c r="P12" s="363">
        <f>K12/C12</f>
        <v>0.9212855458561351</v>
      </c>
      <c r="Q12" s="363">
        <f>K12/G12</f>
        <v>1.0804418126005197</v>
      </c>
      <c r="R12" s="359">
        <f>R13+R15+R16</f>
        <v>83610.5</v>
      </c>
      <c r="S12" s="359">
        <f>S13+S15+S16</f>
        <v>17368.0494</v>
      </c>
      <c r="T12" s="359">
        <f>T13+T15+T16</f>
        <v>39633.49547</v>
      </c>
      <c r="U12" s="359">
        <f>U13+U15+U16</f>
        <v>57871.44086</v>
      </c>
      <c r="V12" s="359">
        <f>V13+V15+V16</f>
        <v>78989.04999999999</v>
      </c>
      <c r="W12" s="359">
        <f>V12/R12*100</f>
        <v>94.47264398610221</v>
      </c>
      <c r="X12" s="361">
        <f aca="true" t="shared" si="5" ref="X12:X36">V12/V$35*100</f>
        <v>25.693189876714186</v>
      </c>
      <c r="Y12" s="359">
        <f aca="true" t="shared" si="6" ref="Y12:Y36">V12-G12</f>
        <v>14325.049999999988</v>
      </c>
      <c r="Z12" s="359">
        <f aca="true" t="shared" si="7" ref="Z12:Z36">V12-K12</f>
        <v>9123.360629999981</v>
      </c>
      <c r="AA12" s="363">
        <f>V12/G12</f>
        <v>1.2215305270320425</v>
      </c>
      <c r="AB12" s="363">
        <f aca="true" t="shared" si="8" ref="AB12:AB36">V12/K12</f>
        <v>1.1305842783813926</v>
      </c>
      <c r="AC12" s="359">
        <f>AC13+AC15+AC16</f>
        <v>71556</v>
      </c>
      <c r="AD12" s="359">
        <f>AD13+AD15+AD16</f>
        <v>38670.085909999994</v>
      </c>
      <c r="AE12" s="364">
        <f aca="true" t="shared" si="9" ref="AE12:AE35">AD12/AC12</f>
        <v>0.5404170986360333</v>
      </c>
      <c r="AF12" s="365">
        <f>AF13+AF15+AF16</f>
        <v>57733</v>
      </c>
      <c r="AG12" s="364">
        <f aca="true" t="shared" si="10" ref="AG12:AG36">AF12/AC12</f>
        <v>0.8068226284308793</v>
      </c>
      <c r="AH12" s="359">
        <f>AH13+AH15+AH16</f>
        <v>0</v>
      </c>
      <c r="AI12" s="364">
        <f aca="true" t="shared" si="11" ref="AI12:AI36">AD12/AC12</f>
        <v>0.5404170986360333</v>
      </c>
      <c r="AJ12" s="361">
        <f aca="true" t="shared" si="12" ref="AJ12:AJ35">AF12/AF$35*100</f>
        <v>21.68137421539276</v>
      </c>
      <c r="AK12" s="359">
        <f aca="true" t="shared" si="13" ref="AK12:AK36">AD12-S12</f>
        <v>21302.036509999994</v>
      </c>
      <c r="AL12" s="359">
        <f aca="true" t="shared" si="14" ref="AL12:AL35">AK12-T12</f>
        <v>-18331.458960000007</v>
      </c>
      <c r="AM12" s="359"/>
      <c r="AN12" s="359"/>
      <c r="AO12" s="363">
        <f aca="true" t="shared" si="15" ref="AO12:AO36">AD12/S12</f>
        <v>2.2265071349923726</v>
      </c>
      <c r="AP12" s="363"/>
      <c r="AQ12" s="363"/>
      <c r="AR12" s="366">
        <f aca="true" t="shared" si="16" ref="AR12:AR36">AH12/V12</f>
        <v>0</v>
      </c>
      <c r="AS12" s="367">
        <f>AS13+AS15+AS16+AS14</f>
        <v>86502.61968</v>
      </c>
      <c r="AT12" s="359">
        <f>AT13+AT15+AT16</f>
        <v>38670.085909999994</v>
      </c>
      <c r="AU12" s="364">
        <f aca="true" t="shared" si="17" ref="AU12:AU35">AT12/AS12</f>
        <v>0.44703947756787743</v>
      </c>
      <c r="AV12" s="365">
        <f>AV13+AV15+AV16+AV14</f>
        <v>60011.831379999996</v>
      </c>
      <c r="AW12" s="364">
        <f aca="true" t="shared" si="18" ref="AW12:AW36">AV12/AS12</f>
        <v>0.6937573867936295</v>
      </c>
      <c r="AX12" s="359">
        <f>AX13+AX15+AX16</f>
        <v>0</v>
      </c>
      <c r="AY12" s="364">
        <f aca="true" t="shared" si="19" ref="AY12:AY36">AT12/AS12</f>
        <v>0.44703947756787743</v>
      </c>
      <c r="AZ12" s="361">
        <f aca="true" t="shared" si="20" ref="AZ12:AZ35">AV12/AV$35*100</f>
        <v>20.85144693896071</v>
      </c>
      <c r="BA12" s="359">
        <f aca="true" t="shared" si="21" ref="BA12:BA36">AV12-AF12</f>
        <v>2278.831379999996</v>
      </c>
      <c r="BB12" s="359">
        <f aca="true" t="shared" si="22" ref="BB12:BB35">BA12-AJ12</f>
        <v>2257.1500057846033</v>
      </c>
      <c r="BC12" s="359"/>
      <c r="BD12" s="359"/>
      <c r="BE12" s="366">
        <f aca="true" t="shared" si="23" ref="BE12:BE36">AV12/AF12</f>
        <v>1.0394719030710338</v>
      </c>
      <c r="BF12" s="368">
        <f>BF13+BF14+BF15+BF16</f>
        <v>89878.71</v>
      </c>
      <c r="BG12" s="359">
        <f>BG13+BG15+BG16</f>
        <v>38670.085909999994</v>
      </c>
      <c r="BH12" s="364">
        <f aca="true" t="shared" si="24" ref="BH12:BH23">BG12/BF12</f>
        <v>0.4302474513708529</v>
      </c>
      <c r="BI12" s="365">
        <f>BI13+BI14+BI15+BI16</f>
        <v>68161.47305</v>
      </c>
      <c r="BJ12" s="364">
        <f aca="true" t="shared" si="25" ref="BJ12:BJ24">BI12/BF12</f>
        <v>0.7583717328608743</v>
      </c>
      <c r="BK12" s="359">
        <f>BK13+BK15+BK16</f>
        <v>0</v>
      </c>
      <c r="BL12" s="369">
        <f aca="true" t="shared" si="26" ref="BL12:BL36">BG12/BF12</f>
        <v>0.4302474513708529</v>
      </c>
      <c r="BM12" s="361">
        <f aca="true" t="shared" si="27" ref="BM12:BM35">BI12/BI$35*100</f>
        <v>21.651329058876197</v>
      </c>
      <c r="BN12" s="359">
        <f aca="true" t="shared" si="28" ref="BN12:BN36">BI12-AF12</f>
        <v>10428.47305</v>
      </c>
      <c r="BO12" s="389">
        <f aca="true" t="shared" si="29" ref="BO12:BO36">BI12/AF12</f>
        <v>1.180632793203194</v>
      </c>
      <c r="BP12" s="359">
        <f aca="true" t="shared" si="30" ref="BP12:BP36">BI12-AV12</f>
        <v>8149.6416700000045</v>
      </c>
      <c r="BQ12" s="370">
        <f aca="true" t="shared" si="31" ref="BQ12:BQ36">BI12/AV12</f>
        <v>1.135800582695032</v>
      </c>
      <c r="BR12" s="304" t="e">
        <f aca="true" t="shared" si="32" ref="BR12:BR36">BG12/AQ12</f>
        <v>#DIV/0!</v>
      </c>
    </row>
    <row r="13" spans="1:70" ht="22.5" customHeight="1">
      <c r="A13" s="340" t="s">
        <v>47</v>
      </c>
      <c r="B13" s="341">
        <v>62980</v>
      </c>
      <c r="C13" s="341">
        <v>64012</v>
      </c>
      <c r="D13" s="341">
        <f>C13/B13*100</f>
        <v>101.63861543347095</v>
      </c>
      <c r="E13" s="342">
        <f t="shared" si="0"/>
        <v>19.123129869509107</v>
      </c>
      <c r="F13" s="341">
        <v>53155</v>
      </c>
      <c r="G13" s="341">
        <v>52188</v>
      </c>
      <c r="H13" s="341">
        <f>G13/F13*100</f>
        <v>98.180792023328</v>
      </c>
      <c r="I13" s="342">
        <f t="shared" si="1"/>
        <v>15.442703863930923</v>
      </c>
      <c r="J13" s="341">
        <v>63779</v>
      </c>
      <c r="K13" s="341">
        <v>56128.11841</v>
      </c>
      <c r="L13" s="341">
        <f>K13/J13*100</f>
        <v>88.00407408394612</v>
      </c>
      <c r="M13" s="343">
        <f t="shared" si="2"/>
        <v>15.422781996105336</v>
      </c>
      <c r="N13" s="344">
        <f t="shared" si="3"/>
        <v>-7883.881589999997</v>
      </c>
      <c r="O13" s="344">
        <f t="shared" si="4"/>
        <v>3940.1184100000028</v>
      </c>
      <c r="P13" s="345">
        <f>K13/C13</f>
        <v>0.8768374431356621</v>
      </c>
      <c r="Q13" s="345">
        <f>K13/G13</f>
        <v>1.0754985515827393</v>
      </c>
      <c r="R13" s="341">
        <v>71642</v>
      </c>
      <c r="S13" s="346">
        <v>14610.95934</v>
      </c>
      <c r="T13" s="341">
        <v>33791.6434</v>
      </c>
      <c r="U13" s="341">
        <v>49003.67068</v>
      </c>
      <c r="V13" s="341">
        <v>67090.54</v>
      </c>
      <c r="W13" s="341">
        <f>V13/R13*100</f>
        <v>93.64693894642807</v>
      </c>
      <c r="X13" s="343">
        <f t="shared" si="5"/>
        <v>21.822898023856318</v>
      </c>
      <c r="Y13" s="341">
        <f t="shared" si="6"/>
        <v>14902.539999999994</v>
      </c>
      <c r="Z13" s="341">
        <f t="shared" si="7"/>
        <v>10962.42158999999</v>
      </c>
      <c r="AA13" s="345">
        <f>V13/G13</f>
        <v>1.28555491683912</v>
      </c>
      <c r="AB13" s="345">
        <f t="shared" si="8"/>
        <v>1.1953106909788531</v>
      </c>
      <c r="AC13" s="352">
        <v>61597</v>
      </c>
      <c r="AD13" s="346">
        <v>33292.64902</v>
      </c>
      <c r="AE13" s="347">
        <f t="shared" si="9"/>
        <v>0.5404914041268243</v>
      </c>
      <c r="AF13" s="348">
        <v>49679</v>
      </c>
      <c r="AG13" s="347">
        <f t="shared" si="10"/>
        <v>0.8065165511307368</v>
      </c>
      <c r="AH13" s="341"/>
      <c r="AI13" s="347">
        <f t="shared" si="11"/>
        <v>0.5404914041268243</v>
      </c>
      <c r="AJ13" s="434">
        <f t="shared" si="12"/>
        <v>18.656729940354687</v>
      </c>
      <c r="AK13" s="430">
        <f t="shared" si="13"/>
        <v>18681.689679999996</v>
      </c>
      <c r="AL13" s="350">
        <f t="shared" si="14"/>
        <v>-15109.953720000005</v>
      </c>
      <c r="AM13" s="350"/>
      <c r="AN13" s="350"/>
      <c r="AO13" s="345">
        <f t="shared" si="15"/>
        <v>2.2786080123332955</v>
      </c>
      <c r="AP13" s="345"/>
      <c r="AQ13" s="345"/>
      <c r="AR13" s="351">
        <f t="shared" si="16"/>
        <v>0</v>
      </c>
      <c r="AS13" s="353">
        <v>75675</v>
      </c>
      <c r="AT13" s="346">
        <v>33292.64902</v>
      </c>
      <c r="AU13" s="347">
        <f t="shared" si="17"/>
        <v>0.4399425043937892</v>
      </c>
      <c r="AV13" s="348">
        <v>53013.50472</v>
      </c>
      <c r="AW13" s="347">
        <f t="shared" si="18"/>
        <v>0.7005418529236868</v>
      </c>
      <c r="AX13" s="341"/>
      <c r="AY13" s="347">
        <f t="shared" si="19"/>
        <v>0.4399425043937892</v>
      </c>
      <c r="AZ13" s="343">
        <f t="shared" si="20"/>
        <v>18.419839143349652</v>
      </c>
      <c r="BA13" s="350">
        <f t="shared" si="21"/>
        <v>3334.504719999997</v>
      </c>
      <c r="BB13" s="350">
        <f t="shared" si="22"/>
        <v>3315.8479900596426</v>
      </c>
      <c r="BC13" s="350"/>
      <c r="BD13" s="350"/>
      <c r="BE13" s="351">
        <f t="shared" si="23"/>
        <v>1.0671210112924978</v>
      </c>
      <c r="BF13" s="353">
        <v>84158</v>
      </c>
      <c r="BG13" s="346">
        <v>33292.64902</v>
      </c>
      <c r="BH13" s="347">
        <f t="shared" si="24"/>
        <v>0.39559696071674705</v>
      </c>
      <c r="BI13" s="348">
        <v>63065.18911</v>
      </c>
      <c r="BJ13" s="347">
        <f t="shared" si="25"/>
        <v>0.7493665380593645</v>
      </c>
      <c r="BK13" s="341"/>
      <c r="BL13" s="354">
        <f t="shared" si="26"/>
        <v>0.39559696071674705</v>
      </c>
      <c r="BM13" s="343">
        <f t="shared" si="27"/>
        <v>20.03250664168071</v>
      </c>
      <c r="BN13" s="350">
        <f t="shared" si="28"/>
        <v>13386.18911</v>
      </c>
      <c r="BO13" s="355">
        <f t="shared" si="29"/>
        <v>1.2694536747921656</v>
      </c>
      <c r="BP13" s="356">
        <f t="shared" si="30"/>
        <v>10051.684390000002</v>
      </c>
      <c r="BQ13" s="357">
        <f t="shared" si="31"/>
        <v>1.1896061096712944</v>
      </c>
      <c r="BR13" s="310" t="e">
        <f t="shared" si="32"/>
        <v>#DIV/0!</v>
      </c>
    </row>
    <row r="14" spans="1:70" ht="22.5" customHeight="1">
      <c r="A14" s="340" t="s">
        <v>97</v>
      </c>
      <c r="B14" s="341"/>
      <c r="C14" s="341"/>
      <c r="D14" s="341"/>
      <c r="E14" s="342"/>
      <c r="F14" s="341"/>
      <c r="G14" s="341"/>
      <c r="H14" s="341"/>
      <c r="I14" s="342"/>
      <c r="J14" s="341"/>
      <c r="K14" s="341"/>
      <c r="L14" s="341"/>
      <c r="M14" s="343"/>
      <c r="N14" s="344"/>
      <c r="O14" s="344"/>
      <c r="P14" s="345"/>
      <c r="Q14" s="345"/>
      <c r="R14" s="341"/>
      <c r="S14" s="346"/>
      <c r="T14" s="341"/>
      <c r="U14" s="341"/>
      <c r="V14" s="341"/>
      <c r="W14" s="341"/>
      <c r="X14" s="343"/>
      <c r="Y14" s="341"/>
      <c r="Z14" s="341"/>
      <c r="AA14" s="345"/>
      <c r="AB14" s="345"/>
      <c r="AC14" s="352">
        <v>0</v>
      </c>
      <c r="AD14" s="346"/>
      <c r="AE14" s="347"/>
      <c r="AF14" s="348">
        <v>0</v>
      </c>
      <c r="AG14" s="347"/>
      <c r="AH14" s="341"/>
      <c r="AI14" s="347"/>
      <c r="AJ14" s="435"/>
      <c r="AK14" s="430"/>
      <c r="AL14" s="350"/>
      <c r="AM14" s="350"/>
      <c r="AN14" s="350"/>
      <c r="AO14" s="345"/>
      <c r="AP14" s="345"/>
      <c r="AQ14" s="345"/>
      <c r="AR14" s="351"/>
      <c r="AS14" s="353">
        <v>220.61968</v>
      </c>
      <c r="AT14" s="346"/>
      <c r="AU14" s="347"/>
      <c r="AV14" s="348">
        <v>145.572</v>
      </c>
      <c r="AW14" s="347">
        <f t="shared" si="18"/>
        <v>0.6598323413396303</v>
      </c>
      <c r="AX14" s="341"/>
      <c r="AY14" s="347"/>
      <c r="AZ14" s="343">
        <f t="shared" si="20"/>
        <v>0.05057980674807376</v>
      </c>
      <c r="BA14" s="350">
        <f t="shared" si="21"/>
        <v>145.572</v>
      </c>
      <c r="BB14" s="350"/>
      <c r="BC14" s="350"/>
      <c r="BD14" s="350"/>
      <c r="BE14" s="351"/>
      <c r="BF14" s="353">
        <v>212.71</v>
      </c>
      <c r="BG14" s="346"/>
      <c r="BH14" s="347"/>
      <c r="BI14" s="348">
        <v>157.72996</v>
      </c>
      <c r="BJ14" s="347">
        <f>BI14/BF14</f>
        <v>0.7415258332941563</v>
      </c>
      <c r="BK14" s="341"/>
      <c r="BL14" s="354">
        <f>BG14/BF14</f>
        <v>0</v>
      </c>
      <c r="BM14" s="343">
        <f>BI14/BI$35*100</f>
        <v>0.05010254493617315</v>
      </c>
      <c r="BN14" s="350">
        <f>BI14-AF14</f>
        <v>157.72996</v>
      </c>
      <c r="BO14" s="355"/>
      <c r="BP14" s="356">
        <f>BI14-AV14</f>
        <v>12.157960000000003</v>
      </c>
      <c r="BQ14" s="357">
        <f t="shared" si="31"/>
        <v>1.0835185337839695</v>
      </c>
      <c r="BR14" s="310"/>
    </row>
    <row r="15" spans="1:70" ht="21" customHeight="1">
      <c r="A15" s="305" t="s">
        <v>48</v>
      </c>
      <c r="B15" s="306">
        <v>9853</v>
      </c>
      <c r="C15" s="306">
        <v>9741</v>
      </c>
      <c r="D15" s="306">
        <f>C15/B15*100</f>
        <v>98.86329036841572</v>
      </c>
      <c r="E15" s="307">
        <f t="shared" si="0"/>
        <v>2.9100544907031214</v>
      </c>
      <c r="F15" s="306">
        <v>10422</v>
      </c>
      <c r="G15" s="306">
        <v>10412</v>
      </c>
      <c r="H15" s="306">
        <f>G15/F15*100</f>
        <v>99.90404912684706</v>
      </c>
      <c r="I15" s="307">
        <f t="shared" si="1"/>
        <v>3.080965598054127</v>
      </c>
      <c r="J15" s="306">
        <v>10766</v>
      </c>
      <c r="K15" s="306">
        <v>10779.78116</v>
      </c>
      <c r="L15" s="306">
        <f>K15/J15*100</f>
        <v>100.12800631618057</v>
      </c>
      <c r="M15" s="308">
        <f t="shared" si="2"/>
        <v>2.9620486042657546</v>
      </c>
      <c r="N15" s="309">
        <f t="shared" si="3"/>
        <v>1038.7811600000005</v>
      </c>
      <c r="O15" s="309">
        <f t="shared" si="4"/>
        <v>367.78116000000045</v>
      </c>
      <c r="P15" s="310">
        <f>K15/C15</f>
        <v>1.1066400944461554</v>
      </c>
      <c r="Q15" s="310">
        <f>K15/G15</f>
        <v>1.0353228159815597</v>
      </c>
      <c r="R15" s="306">
        <v>10067</v>
      </c>
      <c r="S15" s="311">
        <v>2485.0504</v>
      </c>
      <c r="T15" s="306">
        <v>5034.82685</v>
      </c>
      <c r="U15" s="306">
        <v>7402.8722</v>
      </c>
      <c r="V15" s="306">
        <v>10101.81</v>
      </c>
      <c r="W15" s="306">
        <f>V15/R15*100</f>
        <v>100.3457832522102</v>
      </c>
      <c r="X15" s="308">
        <f t="shared" si="5"/>
        <v>3.285869654445649</v>
      </c>
      <c r="Y15" s="306">
        <f t="shared" si="6"/>
        <v>-310.1900000000005</v>
      </c>
      <c r="Z15" s="306">
        <f t="shared" si="7"/>
        <v>-677.971160000001</v>
      </c>
      <c r="AA15" s="310">
        <f>V15/G15</f>
        <v>0.9702084133691894</v>
      </c>
      <c r="AB15" s="310">
        <f t="shared" si="8"/>
        <v>0.9371071499562798</v>
      </c>
      <c r="AC15" s="338">
        <v>8314</v>
      </c>
      <c r="AD15" s="311">
        <v>4351.99252</v>
      </c>
      <c r="AE15" s="312">
        <f>AD15/AC15</f>
        <v>0.5234535145537647</v>
      </c>
      <c r="AF15" s="313">
        <v>6487</v>
      </c>
      <c r="AG15" s="312">
        <f t="shared" si="10"/>
        <v>0.7802501804185711</v>
      </c>
      <c r="AH15" s="306"/>
      <c r="AI15" s="312">
        <f t="shared" si="11"/>
        <v>0.5234535145537647</v>
      </c>
      <c r="AJ15" s="436">
        <f t="shared" si="12"/>
        <v>2.436164317379191</v>
      </c>
      <c r="AK15" s="431">
        <f t="shared" si="13"/>
        <v>1866.9421199999997</v>
      </c>
      <c r="AL15" s="315">
        <f t="shared" si="14"/>
        <v>-3167.8847300000007</v>
      </c>
      <c r="AM15" s="315"/>
      <c r="AN15" s="315"/>
      <c r="AO15" s="310">
        <f t="shared" si="15"/>
        <v>1.7512693183204653</v>
      </c>
      <c r="AP15" s="310"/>
      <c r="AQ15" s="310"/>
      <c r="AR15" s="335">
        <f t="shared" si="16"/>
        <v>0</v>
      </c>
      <c r="AS15" s="331">
        <v>8552</v>
      </c>
      <c r="AT15" s="311">
        <v>4351.99252</v>
      </c>
      <c r="AU15" s="312">
        <f>AT15/AS15</f>
        <v>0.508885935453695</v>
      </c>
      <c r="AV15" s="313">
        <v>5201.71775</v>
      </c>
      <c r="AW15" s="312">
        <f t="shared" si="18"/>
        <v>0.6082457612254443</v>
      </c>
      <c r="AX15" s="306"/>
      <c r="AY15" s="312">
        <f t="shared" si="19"/>
        <v>0.508885935453695</v>
      </c>
      <c r="AZ15" s="308">
        <f t="shared" si="20"/>
        <v>1.8073659670336675</v>
      </c>
      <c r="BA15" s="315">
        <f t="shared" si="21"/>
        <v>-1285.2822500000002</v>
      </c>
      <c r="BB15" s="315">
        <f t="shared" si="22"/>
        <v>-1287.7184143173795</v>
      </c>
      <c r="BC15" s="315"/>
      <c r="BD15" s="315"/>
      <c r="BE15" s="335">
        <f t="shared" si="23"/>
        <v>0.8018680052412517</v>
      </c>
      <c r="BF15" s="331">
        <v>3314</v>
      </c>
      <c r="BG15" s="311">
        <v>4351.99252</v>
      </c>
      <c r="BH15" s="312">
        <f t="shared" si="24"/>
        <v>1.3132143995171996</v>
      </c>
      <c r="BI15" s="313">
        <v>3467.36957</v>
      </c>
      <c r="BJ15" s="312">
        <f t="shared" si="25"/>
        <v>1.0462792908871454</v>
      </c>
      <c r="BK15" s="306"/>
      <c r="BL15" s="316">
        <f t="shared" si="26"/>
        <v>1.3132143995171996</v>
      </c>
      <c r="BM15" s="308">
        <f t="shared" si="27"/>
        <v>1.1014016594643425</v>
      </c>
      <c r="BN15" s="315">
        <f t="shared" si="28"/>
        <v>-3019.63043</v>
      </c>
      <c r="BO15" s="317">
        <f t="shared" si="29"/>
        <v>0.5345104932942808</v>
      </c>
      <c r="BP15" s="318">
        <f t="shared" si="30"/>
        <v>-1734.34818</v>
      </c>
      <c r="BQ15" s="319">
        <f t="shared" si="31"/>
        <v>0.6665816441116975</v>
      </c>
      <c r="BR15" s="310" t="e">
        <f t="shared" si="32"/>
        <v>#DIV/0!</v>
      </c>
    </row>
    <row r="16" spans="1:70" ht="18.75" customHeight="1" thickBot="1">
      <c r="A16" s="371" t="s">
        <v>49</v>
      </c>
      <c r="B16" s="372">
        <v>2051</v>
      </c>
      <c r="C16" s="372">
        <v>2082</v>
      </c>
      <c r="D16" s="372">
        <f>C16/B16*100</f>
        <v>101.51145782545099</v>
      </c>
      <c r="E16" s="373">
        <f t="shared" si="0"/>
        <v>0.6219826968118158</v>
      </c>
      <c r="F16" s="372">
        <v>2085</v>
      </c>
      <c r="G16" s="372">
        <v>2064</v>
      </c>
      <c r="H16" s="372">
        <f>G16/F16*100</f>
        <v>98.99280575539568</v>
      </c>
      <c r="I16" s="373">
        <f t="shared" si="1"/>
        <v>0.6107484627721589</v>
      </c>
      <c r="J16" s="372">
        <v>2931</v>
      </c>
      <c r="K16" s="372">
        <v>2957.7898</v>
      </c>
      <c r="L16" s="372">
        <f>K16/J16*100</f>
        <v>100.9140156943023</v>
      </c>
      <c r="M16" s="374">
        <f t="shared" si="2"/>
        <v>0.8127360860822416</v>
      </c>
      <c r="N16" s="375">
        <f t="shared" si="3"/>
        <v>875.7898</v>
      </c>
      <c r="O16" s="375">
        <f t="shared" si="4"/>
        <v>893.7898</v>
      </c>
      <c r="P16" s="376">
        <f>K16/C16</f>
        <v>1.4206483189241115</v>
      </c>
      <c r="Q16" s="376">
        <f>K16/G16</f>
        <v>1.4330376937984497</v>
      </c>
      <c r="R16" s="372">
        <v>1901.5</v>
      </c>
      <c r="S16" s="377">
        <v>272.03966</v>
      </c>
      <c r="T16" s="372">
        <v>807.02522</v>
      </c>
      <c r="U16" s="372">
        <v>1464.89798</v>
      </c>
      <c r="V16" s="372">
        <v>1796.7</v>
      </c>
      <c r="W16" s="372">
        <f>V16/R16*100</f>
        <v>94.48856166184592</v>
      </c>
      <c r="X16" s="374">
        <f t="shared" si="5"/>
        <v>0.5844221984122151</v>
      </c>
      <c r="Y16" s="372">
        <f t="shared" si="6"/>
        <v>-267.29999999999995</v>
      </c>
      <c r="Z16" s="372">
        <f t="shared" si="7"/>
        <v>-1161.0898</v>
      </c>
      <c r="AA16" s="376" t="s">
        <v>50</v>
      </c>
      <c r="AB16" s="376">
        <f t="shared" si="8"/>
        <v>0.6074468172146649</v>
      </c>
      <c r="AC16" s="383">
        <v>1645</v>
      </c>
      <c r="AD16" s="377">
        <v>1025.44437</v>
      </c>
      <c r="AE16" s="378">
        <f>AD16/AC16</f>
        <v>0.6233704376899696</v>
      </c>
      <c r="AF16" s="379">
        <v>1567</v>
      </c>
      <c r="AG16" s="378">
        <f t="shared" si="10"/>
        <v>0.9525835866261398</v>
      </c>
      <c r="AH16" s="372"/>
      <c r="AI16" s="378">
        <f t="shared" si="11"/>
        <v>0.6233704376899696</v>
      </c>
      <c r="AJ16" s="437">
        <f t="shared" si="12"/>
        <v>0.5884799576588858</v>
      </c>
      <c r="AK16" s="432">
        <f t="shared" si="13"/>
        <v>753.4047099999999</v>
      </c>
      <c r="AL16" s="381">
        <f t="shared" si="14"/>
        <v>-53.62051000000008</v>
      </c>
      <c r="AM16" s="381"/>
      <c r="AN16" s="381"/>
      <c r="AO16" s="376">
        <f t="shared" si="15"/>
        <v>3.7694664447088333</v>
      </c>
      <c r="AP16" s="376"/>
      <c r="AQ16" s="376"/>
      <c r="AR16" s="382">
        <f t="shared" si="16"/>
        <v>0</v>
      </c>
      <c r="AS16" s="384">
        <v>2055</v>
      </c>
      <c r="AT16" s="377">
        <v>1025.44437</v>
      </c>
      <c r="AU16" s="378">
        <f>AT16/AS16</f>
        <v>0.4989996934306569</v>
      </c>
      <c r="AV16" s="379">
        <v>1651.03691</v>
      </c>
      <c r="AW16" s="378">
        <f t="shared" si="18"/>
        <v>0.8034242871046229</v>
      </c>
      <c r="AX16" s="372"/>
      <c r="AY16" s="378">
        <f t="shared" si="19"/>
        <v>0.4989996934306569</v>
      </c>
      <c r="AZ16" s="374">
        <f t="shared" si="20"/>
        <v>0.5736620218293137</v>
      </c>
      <c r="BA16" s="381">
        <f t="shared" si="21"/>
        <v>84.03691000000003</v>
      </c>
      <c r="BB16" s="381">
        <f t="shared" si="22"/>
        <v>83.44843004234114</v>
      </c>
      <c r="BC16" s="381"/>
      <c r="BD16" s="381"/>
      <c r="BE16" s="382">
        <f t="shared" si="23"/>
        <v>1.0536291703892788</v>
      </c>
      <c r="BF16" s="384">
        <v>2194</v>
      </c>
      <c r="BG16" s="377">
        <v>1025.44437</v>
      </c>
      <c r="BH16" s="378">
        <f t="shared" si="24"/>
        <v>0.4673857657247037</v>
      </c>
      <c r="BI16" s="379">
        <v>1471.18441</v>
      </c>
      <c r="BJ16" s="378">
        <f t="shared" si="25"/>
        <v>0.6705489562443027</v>
      </c>
      <c r="BK16" s="372"/>
      <c r="BL16" s="385">
        <f t="shared" si="26"/>
        <v>0.4673857657247037</v>
      </c>
      <c r="BM16" s="374">
        <f t="shared" si="27"/>
        <v>0.4673182127949718</v>
      </c>
      <c r="BN16" s="381">
        <f t="shared" si="28"/>
        <v>-95.81558999999993</v>
      </c>
      <c r="BO16" s="386">
        <f t="shared" si="29"/>
        <v>0.938854122527122</v>
      </c>
      <c r="BP16" s="387">
        <f t="shared" si="30"/>
        <v>-179.85249999999996</v>
      </c>
      <c r="BQ16" s="388">
        <f t="shared" si="31"/>
        <v>0.8910669416833328</v>
      </c>
      <c r="BR16" s="310" t="e">
        <f t="shared" si="32"/>
        <v>#DIV/0!</v>
      </c>
    </row>
    <row r="17" spans="1:70" ht="19.5" customHeight="1" hidden="1">
      <c r="A17" s="340" t="s">
        <v>51</v>
      </c>
      <c r="B17" s="341">
        <v>0</v>
      </c>
      <c r="C17" s="341">
        <v>0</v>
      </c>
      <c r="D17" s="341"/>
      <c r="E17" s="342">
        <f t="shared" si="0"/>
        <v>0</v>
      </c>
      <c r="F17" s="341">
        <v>0</v>
      </c>
      <c r="G17" s="341">
        <v>0</v>
      </c>
      <c r="H17" s="341"/>
      <c r="I17" s="342">
        <f t="shared" si="1"/>
        <v>0</v>
      </c>
      <c r="J17" s="341">
        <v>0</v>
      </c>
      <c r="K17" s="341">
        <v>0</v>
      </c>
      <c r="L17" s="341"/>
      <c r="M17" s="343">
        <f t="shared" si="2"/>
        <v>0</v>
      </c>
      <c r="N17" s="344">
        <f t="shared" si="3"/>
        <v>0</v>
      </c>
      <c r="O17" s="344">
        <f t="shared" si="4"/>
        <v>0</v>
      </c>
      <c r="P17" s="345"/>
      <c r="Q17" s="345"/>
      <c r="R17" s="341">
        <v>0</v>
      </c>
      <c r="S17" s="346"/>
      <c r="T17" s="341"/>
      <c r="U17" s="341"/>
      <c r="V17" s="341">
        <v>0</v>
      </c>
      <c r="W17" s="341"/>
      <c r="X17" s="343">
        <f t="shared" si="5"/>
        <v>0</v>
      </c>
      <c r="Y17" s="341">
        <f t="shared" si="6"/>
        <v>0</v>
      </c>
      <c r="Z17" s="341">
        <f t="shared" si="7"/>
        <v>0</v>
      </c>
      <c r="AA17" s="345" t="e">
        <f aca="true" t="shared" si="33" ref="AA17:AA30">V17/G17</f>
        <v>#DIV/0!</v>
      </c>
      <c r="AB17" s="345" t="e">
        <f t="shared" si="8"/>
        <v>#DIV/0!</v>
      </c>
      <c r="AC17" s="341">
        <v>0</v>
      </c>
      <c r="AD17" s="346"/>
      <c r="AE17" s="347" t="e">
        <f t="shared" si="9"/>
        <v>#DIV/0!</v>
      </c>
      <c r="AF17" s="348"/>
      <c r="AG17" s="347" t="e">
        <f t="shared" si="10"/>
        <v>#DIV/0!</v>
      </c>
      <c r="AH17" s="341">
        <v>0</v>
      </c>
      <c r="AI17" s="347" t="e">
        <f t="shared" si="11"/>
        <v>#DIV/0!</v>
      </c>
      <c r="AJ17" s="435">
        <f t="shared" si="12"/>
        <v>0</v>
      </c>
      <c r="AK17" s="430">
        <f t="shared" si="13"/>
        <v>0</v>
      </c>
      <c r="AL17" s="350">
        <f t="shared" si="14"/>
        <v>0</v>
      </c>
      <c r="AM17" s="350"/>
      <c r="AN17" s="350"/>
      <c r="AO17" s="345" t="e">
        <f t="shared" si="15"/>
        <v>#DIV/0!</v>
      </c>
      <c r="AP17" s="345"/>
      <c r="AQ17" s="345"/>
      <c r="AR17" s="351" t="e">
        <f t="shared" si="16"/>
        <v>#DIV/0!</v>
      </c>
      <c r="AS17" s="352">
        <v>0</v>
      </c>
      <c r="AT17" s="346"/>
      <c r="AU17" s="347" t="e">
        <f t="shared" si="17"/>
        <v>#DIV/0!</v>
      </c>
      <c r="AV17" s="348"/>
      <c r="AW17" s="347" t="e">
        <f t="shared" si="18"/>
        <v>#DIV/0!</v>
      </c>
      <c r="AX17" s="341">
        <v>0</v>
      </c>
      <c r="AY17" s="347" t="e">
        <f t="shared" si="19"/>
        <v>#DIV/0!</v>
      </c>
      <c r="AZ17" s="343">
        <f t="shared" si="20"/>
        <v>0</v>
      </c>
      <c r="BA17" s="350">
        <f t="shared" si="21"/>
        <v>0</v>
      </c>
      <c r="BB17" s="350">
        <f t="shared" si="22"/>
        <v>0</v>
      </c>
      <c r="BC17" s="350"/>
      <c r="BD17" s="350"/>
      <c r="BE17" s="351" t="e">
        <f t="shared" si="23"/>
        <v>#DIV/0!</v>
      </c>
      <c r="BF17" s="353">
        <v>0</v>
      </c>
      <c r="BG17" s="346"/>
      <c r="BH17" s="347" t="e">
        <f t="shared" si="24"/>
        <v>#DIV/0!</v>
      </c>
      <c r="BI17" s="348"/>
      <c r="BJ17" s="347" t="e">
        <f t="shared" si="25"/>
        <v>#DIV/0!</v>
      </c>
      <c r="BK17" s="341">
        <v>0</v>
      </c>
      <c r="BL17" s="354" t="e">
        <f t="shared" si="26"/>
        <v>#DIV/0!</v>
      </c>
      <c r="BM17" s="343">
        <f t="shared" si="27"/>
        <v>0</v>
      </c>
      <c r="BN17" s="350">
        <f t="shared" si="28"/>
        <v>0</v>
      </c>
      <c r="BO17" s="355" t="e">
        <f t="shared" si="29"/>
        <v>#DIV/0!</v>
      </c>
      <c r="BP17" s="356">
        <f t="shared" si="30"/>
        <v>0</v>
      </c>
      <c r="BQ17" s="357" t="e">
        <f t="shared" si="31"/>
        <v>#DIV/0!</v>
      </c>
      <c r="BR17" s="310" t="e">
        <f t="shared" si="32"/>
        <v>#DIV/0!</v>
      </c>
    </row>
    <row r="18" spans="1:70" ht="21.75" customHeight="1" thickBot="1">
      <c r="A18" s="320" t="s">
        <v>52</v>
      </c>
      <c r="B18" s="321">
        <f>B19+B20+B21+B22+B23+B24</f>
        <v>33854</v>
      </c>
      <c r="C18" s="321">
        <f>C19+C20+C21+C22+C23+C24</f>
        <v>34370</v>
      </c>
      <c r="D18" s="321">
        <f aca="true" t="shared" si="34" ref="D18:D30">C18/B18*100</f>
        <v>101.52419211909967</v>
      </c>
      <c r="E18" s="322">
        <f t="shared" si="0"/>
        <v>10.267793126523589</v>
      </c>
      <c r="F18" s="321">
        <f>F19+F20+F21+F22+F23+F24</f>
        <v>52414</v>
      </c>
      <c r="G18" s="321">
        <f>G19+G20+G21+G22+G23+G24</f>
        <v>53600</v>
      </c>
      <c r="H18" s="321">
        <f aca="true" t="shared" si="35" ref="H18:H30">G18/F18*100</f>
        <v>102.26275422597016</v>
      </c>
      <c r="I18" s="322">
        <f t="shared" si="1"/>
        <v>15.860522095245985</v>
      </c>
      <c r="J18" s="321">
        <f>J19+J20+J21+J22+J23+J24</f>
        <v>62652.8616</v>
      </c>
      <c r="K18" s="321">
        <f>K19+K20+K21+K22+K23+K24</f>
        <v>63811.04952</v>
      </c>
      <c r="L18" s="321">
        <f aca="true" t="shared" si="36" ref="L18:L36">K18/J18*100</f>
        <v>101.84857944301781</v>
      </c>
      <c r="M18" s="323">
        <f t="shared" si="2"/>
        <v>17.533883792446947</v>
      </c>
      <c r="N18" s="324">
        <f t="shared" si="3"/>
        <v>29441.04952</v>
      </c>
      <c r="O18" s="324">
        <f t="shared" si="4"/>
        <v>10211.04952</v>
      </c>
      <c r="P18" s="325">
        <f aca="true" t="shared" si="37" ref="P18:P30">K18/C18</f>
        <v>1.8565914902531278</v>
      </c>
      <c r="Q18" s="325">
        <f aca="true" t="shared" si="38" ref="Q18:Q30">K18/G18</f>
        <v>1.1905046552238807</v>
      </c>
      <c r="R18" s="321">
        <f>R19+R20+R21+R22+R23+R24</f>
        <v>43581.9</v>
      </c>
      <c r="S18" s="321">
        <f>S19+S20+S21+S22+S23+S24</f>
        <v>8400.347829999999</v>
      </c>
      <c r="T18" s="321">
        <f>T19+T20+T21+T22+T23+T24</f>
        <v>17277.416119999998</v>
      </c>
      <c r="U18" s="321">
        <f>U19+U20+U21+U22+U23+U24</f>
        <v>25660.16402</v>
      </c>
      <c r="V18" s="321">
        <f>V19+V20+V21+V22+V23+V24</f>
        <v>35978.869999999995</v>
      </c>
      <c r="W18" s="321">
        <f aca="true" t="shared" si="39" ref="W18:W30">V18/R18*100</f>
        <v>82.55461556288274</v>
      </c>
      <c r="X18" s="323">
        <f t="shared" si="5"/>
        <v>11.703039072626087</v>
      </c>
      <c r="Y18" s="321">
        <f t="shared" si="6"/>
        <v>-17621.130000000005</v>
      </c>
      <c r="Z18" s="321">
        <f t="shared" si="7"/>
        <v>-27832.179520000005</v>
      </c>
      <c r="AA18" s="325">
        <f t="shared" si="33"/>
        <v>0.6712475746268656</v>
      </c>
      <c r="AB18" s="325">
        <f t="shared" si="8"/>
        <v>0.5638344811853205</v>
      </c>
      <c r="AC18" s="321">
        <f>AC19+AC20+AC21+AC22+AC23+AC24</f>
        <v>81244.8</v>
      </c>
      <c r="AD18" s="321">
        <f>AD19+AD20+AD21+AD22+AD23+AD24</f>
        <v>25012.07157</v>
      </c>
      <c r="AE18" s="326">
        <f t="shared" si="9"/>
        <v>0.3078605839389105</v>
      </c>
      <c r="AF18" s="327">
        <f>AF19+AF20+AF21+AF22+AF23+AF24</f>
        <v>32830</v>
      </c>
      <c r="AG18" s="326">
        <f t="shared" si="10"/>
        <v>0.404087400055142</v>
      </c>
      <c r="AH18" s="321">
        <f>AH19+AH20+AH21+AH22+AH23+AH24</f>
        <v>0</v>
      </c>
      <c r="AI18" s="326">
        <f t="shared" si="11"/>
        <v>0.3078605839389105</v>
      </c>
      <c r="AJ18" s="438">
        <f t="shared" si="12"/>
        <v>12.329162099515777</v>
      </c>
      <c r="AK18" s="332">
        <f t="shared" si="13"/>
        <v>16611.72374</v>
      </c>
      <c r="AL18" s="321">
        <f t="shared" si="14"/>
        <v>-665.6923799999968</v>
      </c>
      <c r="AM18" s="321"/>
      <c r="AN18" s="321"/>
      <c r="AO18" s="325">
        <f t="shared" si="15"/>
        <v>2.9775042743676488</v>
      </c>
      <c r="AP18" s="325"/>
      <c r="AQ18" s="325"/>
      <c r="AR18" s="336">
        <f t="shared" si="16"/>
        <v>0</v>
      </c>
      <c r="AS18" s="339">
        <f>AS19+AS20+AS21+AS22+AS23+AS24</f>
        <v>35997.674399999996</v>
      </c>
      <c r="AT18" s="321">
        <f>AT19+AT20+AT21+AT22+AT23+AT24</f>
        <v>25012.07157</v>
      </c>
      <c r="AU18" s="326">
        <f t="shared" si="17"/>
        <v>0.6948246515058207</v>
      </c>
      <c r="AV18" s="327">
        <f>AV19+AV20+AV21+AV22+AV23+AV24</f>
        <v>18941.165049999996</v>
      </c>
      <c r="AW18" s="326">
        <f t="shared" si="18"/>
        <v>0.5261774646753291</v>
      </c>
      <c r="AX18" s="321">
        <f>AX19+AX20+AX21+AX22+AX23+AX24</f>
        <v>0</v>
      </c>
      <c r="AY18" s="326">
        <f t="shared" si="19"/>
        <v>0.6948246515058207</v>
      </c>
      <c r="AZ18" s="323">
        <f t="shared" si="20"/>
        <v>6.581213885997091</v>
      </c>
      <c r="BA18" s="321">
        <f t="shared" si="21"/>
        <v>-13888.834950000004</v>
      </c>
      <c r="BB18" s="321">
        <f t="shared" si="22"/>
        <v>-13901.16411209952</v>
      </c>
      <c r="BC18" s="321"/>
      <c r="BD18" s="321"/>
      <c r="BE18" s="336">
        <f t="shared" si="23"/>
        <v>0.5769468489186719</v>
      </c>
      <c r="BF18" s="332">
        <f>BF19+BF20+BF21+BF22+BF23+BF24</f>
        <v>47910.70262</v>
      </c>
      <c r="BG18" s="321">
        <f>BG19+BG20+BG21+BG22+BG23+BG24</f>
        <v>25012.07157</v>
      </c>
      <c r="BH18" s="326">
        <f t="shared" si="24"/>
        <v>0.5220560376327873</v>
      </c>
      <c r="BI18" s="327">
        <f>BI19+BI20+BI21+BI22+BI23+BI24</f>
        <v>35263.74686</v>
      </c>
      <c r="BJ18" s="326">
        <f t="shared" si="25"/>
        <v>0.736030676479359</v>
      </c>
      <c r="BK18" s="321">
        <f>BK19+BK20+BK21+BK22+BK23+BK24</f>
        <v>0</v>
      </c>
      <c r="BL18" s="328">
        <f t="shared" si="26"/>
        <v>0.5220560376327873</v>
      </c>
      <c r="BM18" s="323">
        <f t="shared" si="27"/>
        <v>11.201444935832006</v>
      </c>
      <c r="BN18" s="321">
        <f t="shared" si="28"/>
        <v>2433.7468599999993</v>
      </c>
      <c r="BO18" s="329">
        <f t="shared" si="29"/>
        <v>1.0741317959183674</v>
      </c>
      <c r="BP18" s="321">
        <f t="shared" si="30"/>
        <v>16322.581810000003</v>
      </c>
      <c r="BQ18" s="329">
        <f t="shared" si="31"/>
        <v>1.861751733164904</v>
      </c>
      <c r="BR18" s="304" t="e">
        <f t="shared" si="32"/>
        <v>#DIV/0!</v>
      </c>
    </row>
    <row r="19" spans="1:70" ht="30" customHeight="1">
      <c r="A19" s="340" t="s">
        <v>53</v>
      </c>
      <c r="B19" s="341">
        <v>6403</v>
      </c>
      <c r="C19" s="341">
        <v>6653</v>
      </c>
      <c r="D19" s="341">
        <f t="shared" si="34"/>
        <v>103.90441980321725</v>
      </c>
      <c r="E19" s="342">
        <f t="shared" si="0"/>
        <v>1.98753644663257</v>
      </c>
      <c r="F19" s="341">
        <v>7900</v>
      </c>
      <c r="G19" s="341">
        <v>8184</v>
      </c>
      <c r="H19" s="341">
        <f t="shared" si="35"/>
        <v>103.59493670886076</v>
      </c>
      <c r="I19" s="342">
        <f t="shared" si="1"/>
        <v>2.4216886721547226</v>
      </c>
      <c r="J19" s="341">
        <v>12951</v>
      </c>
      <c r="K19" s="341">
        <v>13213.7789</v>
      </c>
      <c r="L19" s="341">
        <f t="shared" si="36"/>
        <v>102.02902401358969</v>
      </c>
      <c r="M19" s="343">
        <f t="shared" si="2"/>
        <v>3.6308580635250367</v>
      </c>
      <c r="N19" s="344">
        <f t="shared" si="3"/>
        <v>6560.778899999999</v>
      </c>
      <c r="O19" s="344">
        <f t="shared" si="4"/>
        <v>5029.778899999999</v>
      </c>
      <c r="P19" s="345">
        <f t="shared" si="37"/>
        <v>1.9861384187584548</v>
      </c>
      <c r="Q19" s="345">
        <f t="shared" si="38"/>
        <v>1.6145868646138806</v>
      </c>
      <c r="R19" s="341">
        <v>14298</v>
      </c>
      <c r="S19" s="346">
        <v>3078.88151</v>
      </c>
      <c r="T19" s="341">
        <v>6333.84145</v>
      </c>
      <c r="U19" s="341">
        <v>10772.60577</v>
      </c>
      <c r="V19" s="341">
        <v>14863.66</v>
      </c>
      <c r="W19" s="341">
        <f t="shared" si="39"/>
        <v>103.95621765281857</v>
      </c>
      <c r="X19" s="343">
        <f t="shared" si="5"/>
        <v>4.834782019063675</v>
      </c>
      <c r="Y19" s="341">
        <f t="shared" si="6"/>
        <v>6679.66</v>
      </c>
      <c r="Z19" s="341">
        <f t="shared" si="7"/>
        <v>1649.8811000000005</v>
      </c>
      <c r="AA19" s="345">
        <f t="shared" si="33"/>
        <v>1.816185239491691</v>
      </c>
      <c r="AB19" s="345">
        <f t="shared" si="8"/>
        <v>1.1248606558718794</v>
      </c>
      <c r="AC19" s="352">
        <v>13336.8</v>
      </c>
      <c r="AD19" s="346">
        <v>4982.18986</v>
      </c>
      <c r="AE19" s="347">
        <f t="shared" si="9"/>
        <v>0.37356711205086685</v>
      </c>
      <c r="AF19" s="348">
        <v>9415</v>
      </c>
      <c r="AG19" s="347">
        <f t="shared" si="10"/>
        <v>0.7059414552216424</v>
      </c>
      <c r="AH19" s="341"/>
      <c r="AI19" s="347">
        <f t="shared" si="11"/>
        <v>0.37356711205086685</v>
      </c>
      <c r="AJ19" s="435">
        <f t="shared" si="12"/>
        <v>3.535761838773714</v>
      </c>
      <c r="AK19" s="430">
        <f t="shared" si="13"/>
        <v>1903.3083500000002</v>
      </c>
      <c r="AL19" s="350">
        <f t="shared" si="14"/>
        <v>-4430.5331</v>
      </c>
      <c r="AM19" s="350"/>
      <c r="AN19" s="350"/>
      <c r="AO19" s="345">
        <f t="shared" si="15"/>
        <v>1.6181817467863517</v>
      </c>
      <c r="AP19" s="345"/>
      <c r="AQ19" s="345"/>
      <c r="AR19" s="351">
        <f t="shared" si="16"/>
        <v>0</v>
      </c>
      <c r="AS19" s="353">
        <v>13722</v>
      </c>
      <c r="AT19" s="346">
        <v>4982.18986</v>
      </c>
      <c r="AU19" s="347">
        <f t="shared" si="17"/>
        <v>0.36308044454161204</v>
      </c>
      <c r="AV19" s="348">
        <v>9067.4136</v>
      </c>
      <c r="AW19" s="347">
        <f t="shared" si="18"/>
        <v>0.6607938784433756</v>
      </c>
      <c r="AX19" s="341"/>
      <c r="AY19" s="347">
        <f t="shared" si="19"/>
        <v>0.36308044454161204</v>
      </c>
      <c r="AZ19" s="343">
        <f t="shared" si="20"/>
        <v>3.1505236418600813</v>
      </c>
      <c r="BA19" s="350">
        <f t="shared" si="21"/>
        <v>-347.58640000000014</v>
      </c>
      <c r="BB19" s="350">
        <f t="shared" si="22"/>
        <v>-351.1221618387739</v>
      </c>
      <c r="BC19" s="350"/>
      <c r="BD19" s="350"/>
      <c r="BE19" s="351">
        <f t="shared" si="23"/>
        <v>0.9630816356877323</v>
      </c>
      <c r="BF19" s="353">
        <v>15689.2</v>
      </c>
      <c r="BG19" s="346">
        <v>4982.18986</v>
      </c>
      <c r="BH19" s="347">
        <f t="shared" si="24"/>
        <v>0.31755537949672386</v>
      </c>
      <c r="BI19" s="348">
        <v>12820.15872</v>
      </c>
      <c r="BJ19" s="347">
        <f t="shared" si="25"/>
        <v>0.817132723147133</v>
      </c>
      <c r="BK19" s="341"/>
      <c r="BL19" s="354">
        <f t="shared" si="26"/>
        <v>0.31755537949672386</v>
      </c>
      <c r="BM19" s="343">
        <f t="shared" si="27"/>
        <v>4.072292786720241</v>
      </c>
      <c r="BN19" s="350">
        <f t="shared" si="28"/>
        <v>3405.1587199999994</v>
      </c>
      <c r="BO19" s="355">
        <f t="shared" si="29"/>
        <v>1.3616737886351566</v>
      </c>
      <c r="BP19" s="356">
        <f t="shared" si="30"/>
        <v>3752.7451199999996</v>
      </c>
      <c r="BQ19" s="357">
        <f t="shared" si="31"/>
        <v>1.4138716160471603</v>
      </c>
      <c r="BR19" s="310" t="e">
        <f t="shared" si="32"/>
        <v>#DIV/0!</v>
      </c>
    </row>
    <row r="20" spans="1:70" ht="30" customHeight="1">
      <c r="A20" s="305" t="s">
        <v>54</v>
      </c>
      <c r="B20" s="306">
        <v>400</v>
      </c>
      <c r="C20" s="306">
        <v>383</v>
      </c>
      <c r="D20" s="306">
        <f t="shared" si="34"/>
        <v>95.75</v>
      </c>
      <c r="E20" s="307">
        <f t="shared" si="0"/>
        <v>0.11441852683906123</v>
      </c>
      <c r="F20" s="306">
        <v>555</v>
      </c>
      <c r="G20" s="306">
        <v>532</v>
      </c>
      <c r="H20" s="306">
        <f t="shared" si="35"/>
        <v>95.85585585585585</v>
      </c>
      <c r="I20" s="307">
        <f t="shared" si="1"/>
        <v>0.15742159990057583</v>
      </c>
      <c r="J20" s="306">
        <v>496.3</v>
      </c>
      <c r="K20" s="306">
        <v>495.28763</v>
      </c>
      <c r="L20" s="306">
        <f t="shared" si="36"/>
        <v>99.79601652226475</v>
      </c>
      <c r="M20" s="308">
        <f t="shared" si="2"/>
        <v>0.13609423154111538</v>
      </c>
      <c r="N20" s="309">
        <f t="shared" si="3"/>
        <v>112.28762999999998</v>
      </c>
      <c r="O20" s="309">
        <f t="shared" si="4"/>
        <v>-36.71237000000002</v>
      </c>
      <c r="P20" s="310">
        <f t="shared" si="37"/>
        <v>1.293179190600522</v>
      </c>
      <c r="Q20" s="310">
        <f t="shared" si="38"/>
        <v>0.9309917857142856</v>
      </c>
      <c r="R20" s="306">
        <v>740</v>
      </c>
      <c r="S20" s="311">
        <v>187.33544</v>
      </c>
      <c r="T20" s="306">
        <v>467.2341</v>
      </c>
      <c r="U20" s="306">
        <v>600.25886</v>
      </c>
      <c r="V20" s="306">
        <v>738.45</v>
      </c>
      <c r="W20" s="306">
        <f t="shared" si="39"/>
        <v>99.79054054054055</v>
      </c>
      <c r="X20" s="308">
        <f t="shared" si="5"/>
        <v>0.240199572782045</v>
      </c>
      <c r="Y20" s="306">
        <f t="shared" si="6"/>
        <v>206.45000000000005</v>
      </c>
      <c r="Z20" s="306">
        <f t="shared" si="7"/>
        <v>243.16237000000007</v>
      </c>
      <c r="AA20" s="310">
        <f t="shared" si="33"/>
        <v>1.3880639097744363</v>
      </c>
      <c r="AB20" s="310">
        <f t="shared" si="8"/>
        <v>1.4909518333821503</v>
      </c>
      <c r="AC20" s="338">
        <v>557</v>
      </c>
      <c r="AD20" s="311">
        <v>658.17262</v>
      </c>
      <c r="AE20" s="312">
        <f t="shared" si="9"/>
        <v>1.1816384560143627</v>
      </c>
      <c r="AF20" s="313">
        <v>756</v>
      </c>
      <c r="AG20" s="312">
        <f t="shared" si="10"/>
        <v>1.3572710951526032</v>
      </c>
      <c r="AH20" s="306"/>
      <c r="AI20" s="312">
        <f t="shared" si="11"/>
        <v>1.1816384560143627</v>
      </c>
      <c r="AJ20" s="436">
        <f t="shared" si="12"/>
        <v>0.28391247478629084</v>
      </c>
      <c r="AK20" s="431">
        <f t="shared" si="13"/>
        <v>470.83718000000005</v>
      </c>
      <c r="AL20" s="315">
        <f t="shared" si="14"/>
        <v>3.603080000000034</v>
      </c>
      <c r="AM20" s="315"/>
      <c r="AN20" s="315"/>
      <c r="AO20" s="310">
        <f t="shared" si="15"/>
        <v>3.5133374656712046</v>
      </c>
      <c r="AP20" s="310"/>
      <c r="AQ20" s="310"/>
      <c r="AR20" s="335">
        <f t="shared" si="16"/>
        <v>0</v>
      </c>
      <c r="AS20" s="331">
        <v>980</v>
      </c>
      <c r="AT20" s="311">
        <v>658.17262</v>
      </c>
      <c r="AU20" s="312">
        <f t="shared" si="17"/>
        <v>0.6716047142857143</v>
      </c>
      <c r="AV20" s="313">
        <v>411.56908</v>
      </c>
      <c r="AW20" s="312">
        <f t="shared" si="18"/>
        <v>0.41996844897959185</v>
      </c>
      <c r="AX20" s="306"/>
      <c r="AY20" s="312">
        <f t="shared" si="19"/>
        <v>0.6716047142857143</v>
      </c>
      <c r="AZ20" s="308">
        <f t="shared" si="20"/>
        <v>0.14300198204244297</v>
      </c>
      <c r="BA20" s="315">
        <f t="shared" si="21"/>
        <v>-344.43092</v>
      </c>
      <c r="BB20" s="315">
        <f t="shared" si="22"/>
        <v>-344.7148324747863</v>
      </c>
      <c r="BC20" s="315"/>
      <c r="BD20" s="315"/>
      <c r="BE20" s="335">
        <f t="shared" si="23"/>
        <v>0.5444035449735449</v>
      </c>
      <c r="BF20" s="331">
        <v>1015.6</v>
      </c>
      <c r="BG20" s="311">
        <v>658.17262</v>
      </c>
      <c r="BH20" s="312">
        <f t="shared" si="24"/>
        <v>0.6480628397006696</v>
      </c>
      <c r="BI20" s="313">
        <v>714.19992</v>
      </c>
      <c r="BJ20" s="312">
        <f t="shared" si="25"/>
        <v>0.7032295391886569</v>
      </c>
      <c r="BK20" s="306"/>
      <c r="BL20" s="316">
        <f t="shared" si="26"/>
        <v>0.6480628397006696</v>
      </c>
      <c r="BM20" s="308">
        <f t="shared" si="27"/>
        <v>0.22686389817895897</v>
      </c>
      <c r="BN20" s="315">
        <f t="shared" si="28"/>
        <v>-41.80007999999998</v>
      </c>
      <c r="BO20" s="317">
        <f t="shared" si="29"/>
        <v>0.9447088888888889</v>
      </c>
      <c r="BP20" s="318">
        <f t="shared" si="30"/>
        <v>302.63084000000003</v>
      </c>
      <c r="BQ20" s="319">
        <f t="shared" si="31"/>
        <v>1.7353099508835796</v>
      </c>
      <c r="BR20" s="310" t="e">
        <f t="shared" si="32"/>
        <v>#DIV/0!</v>
      </c>
    </row>
    <row r="21" spans="1:70" ht="26.25" customHeight="1">
      <c r="A21" s="305" t="s">
        <v>55</v>
      </c>
      <c r="B21" s="306">
        <v>15642</v>
      </c>
      <c r="C21" s="306">
        <v>15854</v>
      </c>
      <c r="D21" s="306">
        <f t="shared" si="34"/>
        <v>101.35532540595831</v>
      </c>
      <c r="E21" s="307">
        <f t="shared" si="0"/>
        <v>4.736269776779313</v>
      </c>
      <c r="F21" s="306">
        <v>15297</v>
      </c>
      <c r="G21" s="306">
        <v>15559</v>
      </c>
      <c r="H21" s="306">
        <f t="shared" si="35"/>
        <v>101.71275413479768</v>
      </c>
      <c r="I21" s="307">
        <f t="shared" si="1"/>
        <v>4.603989986565901</v>
      </c>
      <c r="J21" s="306">
        <v>20315.9116</v>
      </c>
      <c r="K21" s="306">
        <v>20471.54476</v>
      </c>
      <c r="L21" s="306">
        <f t="shared" si="36"/>
        <v>100.76606535342476</v>
      </c>
      <c r="M21" s="308">
        <f t="shared" si="2"/>
        <v>5.625133727995079</v>
      </c>
      <c r="N21" s="309">
        <f t="shared" si="3"/>
        <v>4617.544760000001</v>
      </c>
      <c r="O21" s="309">
        <f t="shared" si="4"/>
        <v>4912.544760000001</v>
      </c>
      <c r="P21" s="310">
        <f t="shared" si="37"/>
        <v>1.29125424246247</v>
      </c>
      <c r="Q21" s="310">
        <f t="shared" si="38"/>
        <v>1.3157365357670803</v>
      </c>
      <c r="R21" s="306">
        <v>17532.04</v>
      </c>
      <c r="S21" s="311">
        <v>4372.43586</v>
      </c>
      <c r="T21" s="306">
        <v>9007.05807</v>
      </c>
      <c r="U21" s="306">
        <v>12187.7231</v>
      </c>
      <c r="V21" s="306">
        <v>16952.65</v>
      </c>
      <c r="W21" s="306">
        <f t="shared" si="39"/>
        <v>96.69525052418315</v>
      </c>
      <c r="X21" s="308">
        <f t="shared" si="5"/>
        <v>5.514278945796649</v>
      </c>
      <c r="Y21" s="306">
        <f t="shared" si="6"/>
        <v>1393.6500000000015</v>
      </c>
      <c r="Z21" s="306">
        <f t="shared" si="7"/>
        <v>-3518.894759999999</v>
      </c>
      <c r="AA21" s="310">
        <f t="shared" si="33"/>
        <v>1.089571951924931</v>
      </c>
      <c r="AB21" s="310">
        <f t="shared" si="8"/>
        <v>0.828108000580607</v>
      </c>
      <c r="AC21" s="338">
        <v>13552</v>
      </c>
      <c r="AD21" s="311">
        <v>7634.95391</v>
      </c>
      <c r="AE21" s="312">
        <f t="shared" si="9"/>
        <v>0.5633820771841794</v>
      </c>
      <c r="AF21" s="313">
        <v>10119</v>
      </c>
      <c r="AG21" s="312">
        <f t="shared" si="10"/>
        <v>0.7466794569067297</v>
      </c>
      <c r="AH21" s="306"/>
      <c r="AI21" s="312">
        <f t="shared" si="11"/>
        <v>0.5633820771841794</v>
      </c>
      <c r="AJ21" s="436">
        <f t="shared" si="12"/>
        <v>3.8001459422784087</v>
      </c>
      <c r="AK21" s="431">
        <f t="shared" si="13"/>
        <v>3262.5180500000006</v>
      </c>
      <c r="AL21" s="315">
        <f t="shared" si="14"/>
        <v>-5744.540019999999</v>
      </c>
      <c r="AM21" s="315"/>
      <c r="AN21" s="315"/>
      <c r="AO21" s="310">
        <f t="shared" si="15"/>
        <v>1.746155725197991</v>
      </c>
      <c r="AP21" s="310"/>
      <c r="AQ21" s="310"/>
      <c r="AR21" s="335">
        <f t="shared" si="16"/>
        <v>0</v>
      </c>
      <c r="AS21" s="331">
        <v>13030.677</v>
      </c>
      <c r="AT21" s="311">
        <v>7634.95391</v>
      </c>
      <c r="AU21" s="312">
        <f t="shared" si="17"/>
        <v>0.5859215073783197</v>
      </c>
      <c r="AV21" s="313">
        <v>5223.81895</v>
      </c>
      <c r="AW21" s="312">
        <f t="shared" si="18"/>
        <v>0.40088622793735124</v>
      </c>
      <c r="AX21" s="306"/>
      <c r="AY21" s="312">
        <f t="shared" si="19"/>
        <v>0.5859215073783197</v>
      </c>
      <c r="AZ21" s="308">
        <f t="shared" si="20"/>
        <v>1.8150451527623825</v>
      </c>
      <c r="BA21" s="315">
        <f t="shared" si="21"/>
        <v>-4895.18105</v>
      </c>
      <c r="BB21" s="315">
        <f t="shared" si="22"/>
        <v>-4898.981195942279</v>
      </c>
      <c r="BC21" s="315"/>
      <c r="BD21" s="315"/>
      <c r="BE21" s="335">
        <f t="shared" si="23"/>
        <v>0.5162386550054353</v>
      </c>
      <c r="BF21" s="331">
        <v>13415.20262</v>
      </c>
      <c r="BG21" s="311">
        <v>7634.95391</v>
      </c>
      <c r="BH21" s="312">
        <f t="shared" si="24"/>
        <v>0.5691269916875844</v>
      </c>
      <c r="BI21" s="313">
        <v>7920.79389</v>
      </c>
      <c r="BJ21" s="312">
        <f t="shared" si="25"/>
        <v>0.5904341599873651</v>
      </c>
      <c r="BK21" s="306"/>
      <c r="BL21" s="316">
        <f t="shared" si="26"/>
        <v>0.5691269916875844</v>
      </c>
      <c r="BM21" s="308">
        <f t="shared" si="27"/>
        <v>2.5160212543253717</v>
      </c>
      <c r="BN21" s="315">
        <f t="shared" si="28"/>
        <v>-2198.20611</v>
      </c>
      <c r="BO21" s="317">
        <f t="shared" si="29"/>
        <v>0.7827644915505485</v>
      </c>
      <c r="BP21" s="318">
        <f t="shared" si="30"/>
        <v>2696.97494</v>
      </c>
      <c r="BQ21" s="319">
        <f t="shared" si="31"/>
        <v>1.5162841526121422</v>
      </c>
      <c r="BR21" s="310" t="e">
        <f t="shared" si="32"/>
        <v>#DIV/0!</v>
      </c>
    </row>
    <row r="22" spans="1:70" ht="35.25" customHeight="1">
      <c r="A22" s="305" t="s">
        <v>56</v>
      </c>
      <c r="B22" s="306">
        <v>8779</v>
      </c>
      <c r="C22" s="306">
        <v>8760</v>
      </c>
      <c r="D22" s="306">
        <f t="shared" si="34"/>
        <v>99.78357443900217</v>
      </c>
      <c r="E22" s="307">
        <f t="shared" si="0"/>
        <v>2.6169877156923667</v>
      </c>
      <c r="F22" s="306">
        <v>25391</v>
      </c>
      <c r="G22" s="306">
        <v>26126</v>
      </c>
      <c r="H22" s="306">
        <f t="shared" si="35"/>
        <v>102.89472647788587</v>
      </c>
      <c r="I22" s="307">
        <f t="shared" si="1"/>
        <v>7.730820900380535</v>
      </c>
      <c r="J22" s="306">
        <v>26190</v>
      </c>
      <c r="K22" s="306">
        <v>26551.98713</v>
      </c>
      <c r="L22" s="306">
        <f t="shared" si="36"/>
        <v>101.3821578083238</v>
      </c>
      <c r="M22" s="308">
        <f t="shared" si="2"/>
        <v>7.295906591381933</v>
      </c>
      <c r="N22" s="309">
        <f t="shared" si="3"/>
        <v>17791.98713</v>
      </c>
      <c r="O22" s="309">
        <f t="shared" si="4"/>
        <v>425.98713000000134</v>
      </c>
      <c r="P22" s="310">
        <f t="shared" si="37"/>
        <v>3.0310487591324202</v>
      </c>
      <c r="Q22" s="310">
        <f t="shared" si="38"/>
        <v>1.0163051033453265</v>
      </c>
      <c r="R22" s="306">
        <v>9603</v>
      </c>
      <c r="S22" s="311">
        <v>341.43793</v>
      </c>
      <c r="T22" s="306">
        <v>599.53356</v>
      </c>
      <c r="U22" s="306">
        <v>946.29381</v>
      </c>
      <c r="V22" s="306">
        <v>2003.14</v>
      </c>
      <c r="W22" s="306">
        <f t="shared" si="39"/>
        <v>20.859523065708636</v>
      </c>
      <c r="X22" s="308">
        <f t="shared" si="5"/>
        <v>0.6515720390312487</v>
      </c>
      <c r="Y22" s="306">
        <f t="shared" si="6"/>
        <v>-24122.86</v>
      </c>
      <c r="Z22" s="306">
        <f t="shared" si="7"/>
        <v>-24548.847130000002</v>
      </c>
      <c r="AA22" s="310">
        <f t="shared" si="33"/>
        <v>0.07667228048687132</v>
      </c>
      <c r="AB22" s="310">
        <f t="shared" si="8"/>
        <v>0.07544218781790288</v>
      </c>
      <c r="AC22" s="338">
        <v>52436</v>
      </c>
      <c r="AD22" s="311">
        <v>10498.27546</v>
      </c>
      <c r="AE22" s="312">
        <f t="shared" si="9"/>
        <v>0.20021121862842323</v>
      </c>
      <c r="AF22" s="313">
        <v>10692</v>
      </c>
      <c r="AG22" s="312">
        <f t="shared" si="10"/>
        <v>0.20390571363185597</v>
      </c>
      <c r="AH22" s="306"/>
      <c r="AI22" s="312">
        <f t="shared" si="11"/>
        <v>0.20021121862842323</v>
      </c>
      <c r="AJ22" s="436">
        <f t="shared" si="12"/>
        <v>4.015333571977542</v>
      </c>
      <c r="AK22" s="431">
        <f t="shared" si="13"/>
        <v>10156.83753</v>
      </c>
      <c r="AL22" s="315">
        <f t="shared" si="14"/>
        <v>9557.30397</v>
      </c>
      <c r="AM22" s="315"/>
      <c r="AN22" s="315"/>
      <c r="AO22" s="310">
        <f t="shared" si="15"/>
        <v>30.747244338085114</v>
      </c>
      <c r="AP22" s="310"/>
      <c r="AQ22" s="310"/>
      <c r="AR22" s="335">
        <f t="shared" si="16"/>
        <v>0</v>
      </c>
      <c r="AS22" s="331">
        <v>6971</v>
      </c>
      <c r="AT22" s="311">
        <v>10498.27546</v>
      </c>
      <c r="AU22" s="312">
        <f t="shared" si="17"/>
        <v>1.5059927499641372</v>
      </c>
      <c r="AV22" s="313">
        <v>3518.84867</v>
      </c>
      <c r="AW22" s="312">
        <f t="shared" si="18"/>
        <v>0.5047839147898436</v>
      </c>
      <c r="AX22" s="306"/>
      <c r="AY22" s="312">
        <f t="shared" si="19"/>
        <v>1.5059927499641372</v>
      </c>
      <c r="AZ22" s="308">
        <f t="shared" si="20"/>
        <v>1.2226436794460223</v>
      </c>
      <c r="BA22" s="315">
        <f t="shared" si="21"/>
        <v>-7173.151330000001</v>
      </c>
      <c r="BB22" s="315">
        <f t="shared" si="22"/>
        <v>-7177.1666635719785</v>
      </c>
      <c r="BC22" s="315"/>
      <c r="BD22" s="315"/>
      <c r="BE22" s="335">
        <f t="shared" si="23"/>
        <v>0.3291104255518144</v>
      </c>
      <c r="BF22" s="331">
        <v>16550</v>
      </c>
      <c r="BG22" s="311">
        <v>10498.27546</v>
      </c>
      <c r="BH22" s="312">
        <f t="shared" si="24"/>
        <v>0.6343368858006043</v>
      </c>
      <c r="BI22" s="313">
        <v>12488.32443</v>
      </c>
      <c r="BJ22" s="312">
        <f t="shared" si="25"/>
        <v>0.7545815365558912</v>
      </c>
      <c r="BK22" s="306"/>
      <c r="BL22" s="316">
        <f t="shared" si="26"/>
        <v>0.6343368858006043</v>
      </c>
      <c r="BM22" s="308">
        <f t="shared" si="27"/>
        <v>3.966886417340016</v>
      </c>
      <c r="BN22" s="315">
        <f t="shared" si="28"/>
        <v>1796.3244300000006</v>
      </c>
      <c r="BO22" s="317">
        <f t="shared" si="29"/>
        <v>1.1680064001122334</v>
      </c>
      <c r="BP22" s="318">
        <f t="shared" si="30"/>
        <v>8969.475760000001</v>
      </c>
      <c r="BQ22" s="319">
        <f t="shared" si="31"/>
        <v>3.548980249269998</v>
      </c>
      <c r="BR22" s="310" t="e">
        <f t="shared" si="32"/>
        <v>#DIV/0!</v>
      </c>
    </row>
    <row r="23" spans="1:70" ht="21.75" customHeight="1">
      <c r="A23" s="305" t="s">
        <v>57</v>
      </c>
      <c r="B23" s="306">
        <v>1470</v>
      </c>
      <c r="C23" s="306">
        <v>1575</v>
      </c>
      <c r="D23" s="306">
        <f t="shared" si="34"/>
        <v>107.14285714285714</v>
      </c>
      <c r="E23" s="307">
        <f t="shared" si="0"/>
        <v>0.4705200516227714</v>
      </c>
      <c r="F23" s="306">
        <v>2140</v>
      </c>
      <c r="G23" s="306">
        <v>2024</v>
      </c>
      <c r="H23" s="306">
        <f t="shared" si="35"/>
        <v>94.57943925233646</v>
      </c>
      <c r="I23" s="307">
        <f t="shared" si="1"/>
        <v>0.5989122522533186</v>
      </c>
      <c r="J23" s="306">
        <v>1896.25</v>
      </c>
      <c r="K23" s="306">
        <v>2267.62008</v>
      </c>
      <c r="L23" s="306">
        <f t="shared" si="36"/>
        <v>119.58444719841795</v>
      </c>
      <c r="M23" s="308">
        <f t="shared" si="2"/>
        <v>0.62309250932595</v>
      </c>
      <c r="N23" s="309">
        <f t="shared" si="3"/>
        <v>692.6200800000001</v>
      </c>
      <c r="O23" s="309">
        <f t="shared" si="4"/>
        <v>243.62008000000014</v>
      </c>
      <c r="P23" s="310">
        <f t="shared" si="37"/>
        <v>1.439758780952381</v>
      </c>
      <c r="Q23" s="310">
        <f t="shared" si="38"/>
        <v>1.1203656521739132</v>
      </c>
      <c r="R23" s="306">
        <v>1342.37</v>
      </c>
      <c r="S23" s="311">
        <v>417.50709</v>
      </c>
      <c r="T23" s="306">
        <v>858.35534</v>
      </c>
      <c r="U23" s="306">
        <v>1086.25384</v>
      </c>
      <c r="V23" s="306">
        <v>1358.34</v>
      </c>
      <c r="W23" s="306">
        <f t="shared" si="39"/>
        <v>101.18968689705521</v>
      </c>
      <c r="X23" s="308">
        <f t="shared" si="5"/>
        <v>0.44183450158137044</v>
      </c>
      <c r="Y23" s="306">
        <f t="shared" si="6"/>
        <v>-665.6600000000001</v>
      </c>
      <c r="Z23" s="306">
        <f t="shared" si="7"/>
        <v>-909.2800800000002</v>
      </c>
      <c r="AA23" s="310">
        <f t="shared" si="33"/>
        <v>0.6711166007905138</v>
      </c>
      <c r="AB23" s="310">
        <f t="shared" si="8"/>
        <v>0.5990156869663986</v>
      </c>
      <c r="AC23" s="338">
        <v>1363</v>
      </c>
      <c r="AD23" s="311">
        <v>1238.47972</v>
      </c>
      <c r="AE23" s="312">
        <f t="shared" si="9"/>
        <v>0.9086424944974322</v>
      </c>
      <c r="AF23" s="313">
        <v>1801</v>
      </c>
      <c r="AG23" s="312">
        <f t="shared" si="10"/>
        <v>1.3213499633162142</v>
      </c>
      <c r="AH23" s="306"/>
      <c r="AI23" s="312">
        <f t="shared" si="11"/>
        <v>0.9086424944974322</v>
      </c>
      <c r="AJ23" s="436">
        <f t="shared" si="12"/>
        <v>0.6763576284260712</v>
      </c>
      <c r="AK23" s="431">
        <f t="shared" si="13"/>
        <v>820.97263</v>
      </c>
      <c r="AL23" s="315">
        <f t="shared" si="14"/>
        <v>-37.382709999999975</v>
      </c>
      <c r="AM23" s="315"/>
      <c r="AN23" s="315"/>
      <c r="AO23" s="310">
        <f t="shared" si="15"/>
        <v>2.9663681160480415</v>
      </c>
      <c r="AP23" s="310"/>
      <c r="AQ23" s="310"/>
      <c r="AR23" s="335">
        <f t="shared" si="16"/>
        <v>0</v>
      </c>
      <c r="AS23" s="331">
        <v>1293.9974</v>
      </c>
      <c r="AT23" s="311">
        <v>1238.47972</v>
      </c>
      <c r="AU23" s="312">
        <f t="shared" si="17"/>
        <v>0.9570959879826653</v>
      </c>
      <c r="AV23" s="313">
        <v>1249.09163</v>
      </c>
      <c r="AW23" s="312">
        <f t="shared" si="18"/>
        <v>0.9652968622657201</v>
      </c>
      <c r="AX23" s="306"/>
      <c r="AY23" s="312">
        <f t="shared" si="19"/>
        <v>0.9570959879826653</v>
      </c>
      <c r="AZ23" s="308">
        <f t="shared" si="20"/>
        <v>0.43400388299972825</v>
      </c>
      <c r="BA23" s="315">
        <f t="shared" si="21"/>
        <v>-551.9083700000001</v>
      </c>
      <c r="BB23" s="315">
        <f t="shared" si="22"/>
        <v>-552.5847276284262</v>
      </c>
      <c r="BC23" s="315"/>
      <c r="BD23" s="315"/>
      <c r="BE23" s="335">
        <f t="shared" si="23"/>
        <v>0.6935544863964463</v>
      </c>
      <c r="BF23" s="331">
        <v>1240.7</v>
      </c>
      <c r="BG23" s="311">
        <v>1238.47972</v>
      </c>
      <c r="BH23" s="312">
        <f t="shared" si="24"/>
        <v>0.9982104618360603</v>
      </c>
      <c r="BI23" s="313">
        <v>1918.24025</v>
      </c>
      <c r="BJ23" s="312">
        <f t="shared" si="25"/>
        <v>1.5460951479003788</v>
      </c>
      <c r="BK23" s="306"/>
      <c r="BL23" s="316">
        <f t="shared" si="26"/>
        <v>0.9982104618360603</v>
      </c>
      <c r="BM23" s="308">
        <f t="shared" si="27"/>
        <v>0.6093244322384982</v>
      </c>
      <c r="BN23" s="315">
        <f t="shared" si="28"/>
        <v>117.24025000000006</v>
      </c>
      <c r="BO23" s="317">
        <f t="shared" si="29"/>
        <v>1.065097307051638</v>
      </c>
      <c r="BP23" s="318">
        <f t="shared" si="30"/>
        <v>669.1486200000002</v>
      </c>
      <c r="BQ23" s="319">
        <f t="shared" si="31"/>
        <v>1.5357081930010212</v>
      </c>
      <c r="BR23" s="310" t="e">
        <f t="shared" si="32"/>
        <v>#DIV/0!</v>
      </c>
    </row>
    <row r="24" spans="1:70" ht="21.75" customHeight="1" thickBot="1">
      <c r="A24" s="454" t="s">
        <v>58</v>
      </c>
      <c r="B24" s="306">
        <v>1160</v>
      </c>
      <c r="C24" s="306">
        <v>1145</v>
      </c>
      <c r="D24" s="306">
        <f t="shared" si="34"/>
        <v>98.70689655172413</v>
      </c>
      <c r="E24" s="307">
        <f t="shared" si="0"/>
        <v>0.3420606089575068</v>
      </c>
      <c r="F24" s="456">
        <v>1131</v>
      </c>
      <c r="G24" s="456">
        <v>1175</v>
      </c>
      <c r="H24" s="306">
        <f t="shared" si="35"/>
        <v>103.89036251105217</v>
      </c>
      <c r="I24" s="307">
        <f t="shared" si="1"/>
        <v>0.34768868399093344</v>
      </c>
      <c r="J24" s="306">
        <v>803.4</v>
      </c>
      <c r="K24" s="306">
        <v>810.83102</v>
      </c>
      <c r="L24" s="306">
        <f t="shared" si="36"/>
        <v>100.92494647747074</v>
      </c>
      <c r="M24" s="458">
        <f t="shared" si="2"/>
        <v>0.2227986686778322</v>
      </c>
      <c r="N24" s="309">
        <f t="shared" si="3"/>
        <v>-334.16898000000003</v>
      </c>
      <c r="O24" s="309">
        <f t="shared" si="4"/>
        <v>-364.16898000000003</v>
      </c>
      <c r="P24" s="310">
        <f t="shared" si="37"/>
        <v>0.7081493624454148</v>
      </c>
      <c r="Q24" s="310">
        <f t="shared" si="38"/>
        <v>0.6900689531914893</v>
      </c>
      <c r="R24" s="306">
        <v>66.49</v>
      </c>
      <c r="S24" s="311">
        <v>2.75</v>
      </c>
      <c r="T24" s="306">
        <v>11.3936</v>
      </c>
      <c r="U24" s="306">
        <v>67.02864</v>
      </c>
      <c r="V24" s="306">
        <v>62.63</v>
      </c>
      <c r="W24" s="306">
        <f t="shared" si="39"/>
        <v>94.194615731689</v>
      </c>
      <c r="X24" s="458">
        <f t="shared" si="5"/>
        <v>0.020371994371100925</v>
      </c>
      <c r="Y24" s="306">
        <f t="shared" si="6"/>
        <v>-1112.37</v>
      </c>
      <c r="Z24" s="306">
        <f t="shared" si="7"/>
        <v>-748.20102</v>
      </c>
      <c r="AA24" s="310">
        <f t="shared" si="33"/>
        <v>0.05330212765957447</v>
      </c>
      <c r="AB24" s="310">
        <f t="shared" si="8"/>
        <v>0.07724174144200847</v>
      </c>
      <c r="AC24" s="338">
        <v>0</v>
      </c>
      <c r="AD24" s="311">
        <v>0</v>
      </c>
      <c r="AE24" s="312"/>
      <c r="AF24" s="313">
        <v>47</v>
      </c>
      <c r="AG24" s="312" t="e">
        <f t="shared" si="10"/>
        <v>#DIV/0!</v>
      </c>
      <c r="AH24" s="306"/>
      <c r="AI24" s="312" t="e">
        <f t="shared" si="11"/>
        <v>#DIV/0!</v>
      </c>
      <c r="AJ24" s="436">
        <f t="shared" si="12"/>
        <v>0.017650643273750884</v>
      </c>
      <c r="AK24" s="431">
        <f t="shared" si="13"/>
        <v>-2.75</v>
      </c>
      <c r="AL24" s="315">
        <f t="shared" si="14"/>
        <v>-14.1436</v>
      </c>
      <c r="AM24" s="315"/>
      <c r="AN24" s="315"/>
      <c r="AO24" s="310">
        <f t="shared" si="15"/>
        <v>0</v>
      </c>
      <c r="AP24" s="310"/>
      <c r="AQ24" s="310"/>
      <c r="AR24" s="335">
        <f t="shared" si="16"/>
        <v>0</v>
      </c>
      <c r="AS24" s="331">
        <v>0</v>
      </c>
      <c r="AT24" s="311">
        <v>0</v>
      </c>
      <c r="AU24" s="312"/>
      <c r="AV24" s="313">
        <v>-529.57688</v>
      </c>
      <c r="AW24" s="312" t="e">
        <f t="shared" si="18"/>
        <v>#DIV/0!</v>
      </c>
      <c r="AX24" s="306"/>
      <c r="AY24" s="312" t="e">
        <f t="shared" si="19"/>
        <v>#DIV/0!</v>
      </c>
      <c r="AZ24" s="458">
        <f t="shared" si="20"/>
        <v>-0.18400445311356473</v>
      </c>
      <c r="BA24" s="315">
        <f t="shared" si="21"/>
        <v>-576.57688</v>
      </c>
      <c r="BB24" s="315">
        <f t="shared" si="22"/>
        <v>-576.5945306432737</v>
      </c>
      <c r="BC24" s="315"/>
      <c r="BD24" s="315"/>
      <c r="BE24" s="335">
        <f t="shared" si="23"/>
        <v>-11.267593191489361</v>
      </c>
      <c r="BF24" s="331">
        <v>0</v>
      </c>
      <c r="BG24" s="311">
        <v>0</v>
      </c>
      <c r="BH24" s="312"/>
      <c r="BI24" s="313">
        <v>-597.97035</v>
      </c>
      <c r="BJ24" s="312" t="e">
        <f t="shared" si="25"/>
        <v>#DIV/0!</v>
      </c>
      <c r="BK24" s="306"/>
      <c r="BL24" s="316" t="e">
        <f t="shared" si="26"/>
        <v>#DIV/0!</v>
      </c>
      <c r="BM24" s="458">
        <f t="shared" si="27"/>
        <v>-0.1899438529710791</v>
      </c>
      <c r="BN24" s="315">
        <f t="shared" si="28"/>
        <v>-644.97035</v>
      </c>
      <c r="BO24" s="317">
        <f t="shared" si="29"/>
        <v>-12.72277340425532</v>
      </c>
      <c r="BP24" s="318">
        <f t="shared" si="30"/>
        <v>-68.3934700000001</v>
      </c>
      <c r="BQ24" s="319">
        <f t="shared" si="31"/>
        <v>1.1291473864946675</v>
      </c>
      <c r="BR24" s="310" t="e">
        <f t="shared" si="32"/>
        <v>#DIV/0!</v>
      </c>
    </row>
    <row r="25" spans="1:70" ht="13.5" customHeight="1" hidden="1">
      <c r="A25" s="455"/>
      <c r="B25" s="372"/>
      <c r="C25" s="372"/>
      <c r="D25" s="372" t="e">
        <f t="shared" si="34"/>
        <v>#DIV/0!</v>
      </c>
      <c r="E25" s="373">
        <f t="shared" si="0"/>
        <v>0</v>
      </c>
      <c r="F25" s="457"/>
      <c r="G25" s="457"/>
      <c r="H25" s="372" t="e">
        <f t="shared" si="35"/>
        <v>#DIV/0!</v>
      </c>
      <c r="I25" s="373">
        <f t="shared" si="1"/>
        <v>0</v>
      </c>
      <c r="J25" s="372"/>
      <c r="K25" s="372"/>
      <c r="L25" s="372" t="e">
        <f t="shared" si="36"/>
        <v>#DIV/0!</v>
      </c>
      <c r="M25" s="459">
        <f t="shared" si="2"/>
        <v>0</v>
      </c>
      <c r="N25" s="375">
        <f t="shared" si="3"/>
        <v>0</v>
      </c>
      <c r="O25" s="375">
        <f t="shared" si="4"/>
        <v>0</v>
      </c>
      <c r="P25" s="376" t="e">
        <f t="shared" si="37"/>
        <v>#DIV/0!</v>
      </c>
      <c r="Q25" s="376" t="e">
        <f t="shared" si="38"/>
        <v>#DIV/0!</v>
      </c>
      <c r="R25" s="372"/>
      <c r="S25" s="377"/>
      <c r="T25" s="372"/>
      <c r="U25" s="372"/>
      <c r="V25" s="372"/>
      <c r="W25" s="372" t="e">
        <f t="shared" si="39"/>
        <v>#DIV/0!</v>
      </c>
      <c r="X25" s="459">
        <f t="shared" si="5"/>
        <v>0</v>
      </c>
      <c r="Y25" s="372">
        <f t="shared" si="6"/>
        <v>0</v>
      </c>
      <c r="Z25" s="372">
        <f t="shared" si="7"/>
        <v>0</v>
      </c>
      <c r="AA25" s="376" t="e">
        <f t="shared" si="33"/>
        <v>#DIV/0!</v>
      </c>
      <c r="AB25" s="376" t="e">
        <f t="shared" si="8"/>
        <v>#DIV/0!</v>
      </c>
      <c r="AC25" s="372"/>
      <c r="AD25" s="377"/>
      <c r="AE25" s="378" t="e">
        <f t="shared" si="9"/>
        <v>#DIV/0!</v>
      </c>
      <c r="AF25" s="379"/>
      <c r="AG25" s="378" t="e">
        <f t="shared" si="10"/>
        <v>#DIV/0!</v>
      </c>
      <c r="AH25" s="372"/>
      <c r="AI25" s="378" t="e">
        <f t="shared" si="11"/>
        <v>#DIV/0!</v>
      </c>
      <c r="AJ25" s="437">
        <f t="shared" si="12"/>
        <v>0</v>
      </c>
      <c r="AK25" s="432">
        <f t="shared" si="13"/>
        <v>0</v>
      </c>
      <c r="AL25" s="381">
        <f t="shared" si="14"/>
        <v>0</v>
      </c>
      <c r="AM25" s="381"/>
      <c r="AN25" s="381"/>
      <c r="AO25" s="376" t="e">
        <f t="shared" si="15"/>
        <v>#DIV/0!</v>
      </c>
      <c r="AP25" s="376"/>
      <c r="AQ25" s="376"/>
      <c r="AR25" s="382" t="e">
        <f t="shared" si="16"/>
        <v>#DIV/0!</v>
      </c>
      <c r="AS25" s="383"/>
      <c r="AT25" s="377"/>
      <c r="AU25" s="378" t="e">
        <f t="shared" si="17"/>
        <v>#DIV/0!</v>
      </c>
      <c r="AV25" s="379"/>
      <c r="AW25" s="378" t="e">
        <f t="shared" si="18"/>
        <v>#DIV/0!</v>
      </c>
      <c r="AX25" s="372"/>
      <c r="AY25" s="378" t="e">
        <f t="shared" si="19"/>
        <v>#DIV/0!</v>
      </c>
      <c r="AZ25" s="459">
        <f t="shared" si="20"/>
        <v>0</v>
      </c>
      <c r="BA25" s="381">
        <f t="shared" si="21"/>
        <v>0</v>
      </c>
      <c r="BB25" s="381">
        <f t="shared" si="22"/>
        <v>0</v>
      </c>
      <c r="BC25" s="381"/>
      <c r="BD25" s="381"/>
      <c r="BE25" s="382" t="e">
        <f t="shared" si="23"/>
        <v>#DIV/0!</v>
      </c>
      <c r="BF25" s="384"/>
      <c r="BG25" s="377"/>
      <c r="BH25" s="378" t="e">
        <f aca="true" t="shared" si="40" ref="BH25:BH35">BG25/BF25</f>
        <v>#DIV/0!</v>
      </c>
      <c r="BI25" s="379"/>
      <c r="BJ25" s="378" t="e">
        <f aca="true" t="shared" si="41" ref="BJ25:BJ36">BI25/BF25</f>
        <v>#DIV/0!</v>
      </c>
      <c r="BK25" s="372"/>
      <c r="BL25" s="385" t="e">
        <f t="shared" si="26"/>
        <v>#DIV/0!</v>
      </c>
      <c r="BM25" s="459">
        <f t="shared" si="27"/>
        <v>0</v>
      </c>
      <c r="BN25" s="381">
        <f t="shared" si="28"/>
        <v>0</v>
      </c>
      <c r="BO25" s="386" t="e">
        <f t="shared" si="29"/>
        <v>#DIV/0!</v>
      </c>
      <c r="BP25" s="387">
        <f t="shared" si="30"/>
        <v>0</v>
      </c>
      <c r="BQ25" s="388" t="e">
        <f t="shared" si="31"/>
        <v>#DIV/0!</v>
      </c>
      <c r="BR25" s="310" t="e">
        <f t="shared" si="32"/>
        <v>#DIV/0!</v>
      </c>
    </row>
    <row r="26" spans="1:70" ht="26.25" customHeight="1" thickBot="1">
      <c r="A26" s="398" t="s">
        <v>59</v>
      </c>
      <c r="B26" s="399">
        <f>B12+B18</f>
        <v>108738</v>
      </c>
      <c r="C26" s="399">
        <f>C12+C18</f>
        <v>110205</v>
      </c>
      <c r="D26" s="399">
        <f t="shared" si="34"/>
        <v>101.3491143850356</v>
      </c>
      <c r="E26" s="400">
        <f t="shared" si="0"/>
        <v>32.92296018354763</v>
      </c>
      <c r="F26" s="399">
        <f>F12+F18</f>
        <v>118076</v>
      </c>
      <c r="G26" s="399">
        <f>G12+G18</f>
        <v>118264</v>
      </c>
      <c r="H26" s="399">
        <f t="shared" si="35"/>
        <v>100.15921948575495</v>
      </c>
      <c r="I26" s="400">
        <f t="shared" si="1"/>
        <v>34.9949400200032</v>
      </c>
      <c r="J26" s="399">
        <f>J12+J18</f>
        <v>140128.8616</v>
      </c>
      <c r="K26" s="399">
        <f>K12+K18</f>
        <v>133676.73889</v>
      </c>
      <c r="L26" s="399">
        <f t="shared" si="36"/>
        <v>95.3955790146803</v>
      </c>
      <c r="M26" s="401">
        <f t="shared" si="2"/>
        <v>36.73145047890028</v>
      </c>
      <c r="N26" s="402">
        <f t="shared" si="3"/>
        <v>23471.738890000008</v>
      </c>
      <c r="O26" s="402">
        <f t="shared" si="4"/>
        <v>15412.738890000008</v>
      </c>
      <c r="P26" s="403">
        <f t="shared" si="37"/>
        <v>1.2129825224808313</v>
      </c>
      <c r="Q26" s="403">
        <f t="shared" si="38"/>
        <v>1.1303248570148143</v>
      </c>
      <c r="R26" s="399">
        <f>R12+R18</f>
        <v>127192.4</v>
      </c>
      <c r="S26" s="399">
        <f>S12+S18</f>
        <v>25768.39723</v>
      </c>
      <c r="T26" s="399">
        <f>T12+T18</f>
        <v>56910.91159</v>
      </c>
      <c r="U26" s="399">
        <f>U12+U18</f>
        <v>83531.60488</v>
      </c>
      <c r="V26" s="399">
        <f>V12+V18</f>
        <v>114967.91999999998</v>
      </c>
      <c r="W26" s="399">
        <f t="shared" si="39"/>
        <v>90.38898550542326</v>
      </c>
      <c r="X26" s="401">
        <f t="shared" si="5"/>
        <v>37.39622894934027</v>
      </c>
      <c r="Y26" s="399">
        <f t="shared" si="6"/>
        <v>-3296.0800000000163</v>
      </c>
      <c r="Z26" s="399">
        <f t="shared" si="7"/>
        <v>-18708.818890000024</v>
      </c>
      <c r="AA26" s="403">
        <f t="shared" si="33"/>
        <v>0.9721294730433605</v>
      </c>
      <c r="AB26" s="403">
        <f t="shared" si="8"/>
        <v>0.8600443200114632</v>
      </c>
      <c r="AC26" s="399">
        <f>AC12+AC18</f>
        <v>152800.8</v>
      </c>
      <c r="AD26" s="399">
        <f>AD12+AD18</f>
        <v>63682.157479999994</v>
      </c>
      <c r="AE26" s="404">
        <f t="shared" si="9"/>
        <v>0.4167658643148465</v>
      </c>
      <c r="AF26" s="405">
        <f>AF12+AF18</f>
        <v>90563</v>
      </c>
      <c r="AG26" s="404">
        <f t="shared" si="10"/>
        <v>0.5926866875042539</v>
      </c>
      <c r="AH26" s="399">
        <f>AH12+AH18</f>
        <v>0</v>
      </c>
      <c r="AI26" s="404">
        <f t="shared" si="11"/>
        <v>0.4167658643148465</v>
      </c>
      <c r="AJ26" s="439">
        <f t="shared" si="12"/>
        <v>34.01053631490854</v>
      </c>
      <c r="AK26" s="408">
        <f t="shared" si="13"/>
        <v>37913.76024999999</v>
      </c>
      <c r="AL26" s="399">
        <f t="shared" si="14"/>
        <v>-18997.15134000001</v>
      </c>
      <c r="AM26" s="399"/>
      <c r="AN26" s="399"/>
      <c r="AO26" s="403">
        <f t="shared" si="15"/>
        <v>2.4713278405169943</v>
      </c>
      <c r="AP26" s="403"/>
      <c r="AQ26" s="403"/>
      <c r="AR26" s="406">
        <f t="shared" si="16"/>
        <v>0</v>
      </c>
      <c r="AS26" s="407">
        <f>AS12+AS18</f>
        <v>122500.29407999999</v>
      </c>
      <c r="AT26" s="399">
        <f>AT12+AT18</f>
        <v>63682.157479999994</v>
      </c>
      <c r="AU26" s="404">
        <f t="shared" si="17"/>
        <v>0.5198530987885772</v>
      </c>
      <c r="AV26" s="405">
        <f>AV12+AV18-1</f>
        <v>78951.99643</v>
      </c>
      <c r="AW26" s="404">
        <f t="shared" si="18"/>
        <v>0.644504546074311</v>
      </c>
      <c r="AX26" s="399">
        <f>AX12+AX18</f>
        <v>0</v>
      </c>
      <c r="AY26" s="404">
        <f t="shared" si="19"/>
        <v>0.5198530987885772</v>
      </c>
      <c r="AZ26" s="401">
        <f t="shared" si="20"/>
        <v>27.43231336935681</v>
      </c>
      <c r="BA26" s="399">
        <f t="shared" si="21"/>
        <v>-11611.00357</v>
      </c>
      <c r="BB26" s="399">
        <f t="shared" si="22"/>
        <v>-11645.01410631491</v>
      </c>
      <c r="BC26" s="399"/>
      <c r="BD26" s="399"/>
      <c r="BE26" s="406">
        <f t="shared" si="23"/>
        <v>0.8717908685666331</v>
      </c>
      <c r="BF26" s="408">
        <f>BF12+BF18</f>
        <v>137789.41262000002</v>
      </c>
      <c r="BG26" s="399">
        <f>BG12+BG18</f>
        <v>63682.157479999994</v>
      </c>
      <c r="BH26" s="404">
        <f t="shared" si="40"/>
        <v>0.46217017889193457</v>
      </c>
      <c r="BI26" s="405">
        <f>BI12+BI18</f>
        <v>103425.21991</v>
      </c>
      <c r="BJ26" s="404">
        <f t="shared" si="41"/>
        <v>0.7506035329087971</v>
      </c>
      <c r="BK26" s="399">
        <f>BK12+BK18</f>
        <v>0</v>
      </c>
      <c r="BL26" s="409">
        <f t="shared" si="26"/>
        <v>0.46217017889193457</v>
      </c>
      <c r="BM26" s="401">
        <f t="shared" si="27"/>
        <v>32.85277399470821</v>
      </c>
      <c r="BN26" s="399">
        <f t="shared" si="28"/>
        <v>12862.21991</v>
      </c>
      <c r="BO26" s="410">
        <f t="shared" si="29"/>
        <v>1.1420251085984343</v>
      </c>
      <c r="BP26" s="399">
        <f t="shared" si="30"/>
        <v>24473.22348</v>
      </c>
      <c r="BQ26" s="410">
        <f t="shared" si="31"/>
        <v>1.309975992838868</v>
      </c>
      <c r="BR26" s="304" t="e">
        <f t="shared" si="32"/>
        <v>#DIV/0!</v>
      </c>
    </row>
    <row r="27" spans="1:70" ht="20.25" customHeight="1">
      <c r="A27" s="340" t="s">
        <v>60</v>
      </c>
      <c r="B27" s="341">
        <v>11588</v>
      </c>
      <c r="C27" s="341">
        <v>11588</v>
      </c>
      <c r="D27" s="341">
        <f t="shared" si="34"/>
        <v>100</v>
      </c>
      <c r="E27" s="342">
        <f t="shared" si="0"/>
        <v>3.4618326083839204</v>
      </c>
      <c r="F27" s="341">
        <v>12784</v>
      </c>
      <c r="G27" s="341">
        <v>12784</v>
      </c>
      <c r="H27" s="341">
        <f t="shared" si="35"/>
        <v>100</v>
      </c>
      <c r="I27" s="342">
        <f t="shared" si="1"/>
        <v>3.782852881821356</v>
      </c>
      <c r="J27" s="341">
        <v>14739</v>
      </c>
      <c r="K27" s="341">
        <v>14739</v>
      </c>
      <c r="L27" s="341">
        <f t="shared" si="36"/>
        <v>100</v>
      </c>
      <c r="M27" s="343">
        <f t="shared" si="2"/>
        <v>4.04995553530077</v>
      </c>
      <c r="N27" s="344">
        <f t="shared" si="3"/>
        <v>3151</v>
      </c>
      <c r="O27" s="344">
        <f t="shared" si="4"/>
        <v>1955</v>
      </c>
      <c r="P27" s="345">
        <f t="shared" si="37"/>
        <v>1.2719192267863306</v>
      </c>
      <c r="Q27" s="345">
        <f t="shared" si="38"/>
        <v>1.1529255319148937</v>
      </c>
      <c r="R27" s="341">
        <v>16095</v>
      </c>
      <c r="S27" s="346">
        <v>4026</v>
      </c>
      <c r="T27" s="341">
        <v>10949</v>
      </c>
      <c r="U27" s="341">
        <v>14646</v>
      </c>
      <c r="V27" s="341">
        <v>16095</v>
      </c>
      <c r="W27" s="341">
        <f t="shared" si="39"/>
        <v>100</v>
      </c>
      <c r="X27" s="343">
        <f t="shared" si="5"/>
        <v>5.235306552816053</v>
      </c>
      <c r="Y27" s="341">
        <f t="shared" si="6"/>
        <v>3311</v>
      </c>
      <c r="Z27" s="341">
        <f t="shared" si="7"/>
        <v>1356</v>
      </c>
      <c r="AA27" s="345">
        <f t="shared" si="33"/>
        <v>1.2589956195244054</v>
      </c>
      <c r="AB27" s="345">
        <f t="shared" si="8"/>
        <v>1.092000814166497</v>
      </c>
      <c r="AC27" s="352">
        <v>40733</v>
      </c>
      <c r="AD27" s="346">
        <v>19959.2</v>
      </c>
      <c r="AE27" s="347">
        <f t="shared" si="9"/>
        <v>0.49000073650357207</v>
      </c>
      <c r="AF27" s="348">
        <v>34048</v>
      </c>
      <c r="AG27" s="347">
        <f t="shared" si="10"/>
        <v>0.835882454029902</v>
      </c>
      <c r="AH27" s="341"/>
      <c r="AI27" s="347">
        <f t="shared" si="11"/>
        <v>0.49000073650357207</v>
      </c>
      <c r="AJ27" s="435">
        <f t="shared" si="12"/>
        <v>12.786576642227024</v>
      </c>
      <c r="AK27" s="430">
        <f t="shared" si="13"/>
        <v>15933.2</v>
      </c>
      <c r="AL27" s="350">
        <f t="shared" si="14"/>
        <v>4984.200000000001</v>
      </c>
      <c r="AM27" s="350"/>
      <c r="AN27" s="350"/>
      <c r="AO27" s="345">
        <f t="shared" si="15"/>
        <v>4.957575757575758</v>
      </c>
      <c r="AP27" s="345"/>
      <c r="AQ27" s="345"/>
      <c r="AR27" s="351">
        <f t="shared" si="16"/>
        <v>0</v>
      </c>
      <c r="AS27" s="353">
        <v>47058.7</v>
      </c>
      <c r="AT27" s="346">
        <v>19959.2</v>
      </c>
      <c r="AU27" s="347">
        <f t="shared" si="17"/>
        <v>0.4241341133520476</v>
      </c>
      <c r="AV27" s="348">
        <v>36989.7</v>
      </c>
      <c r="AW27" s="347">
        <f t="shared" si="18"/>
        <v>0.7860331883371193</v>
      </c>
      <c r="AX27" s="341"/>
      <c r="AY27" s="347">
        <f t="shared" si="19"/>
        <v>0.4241341133520476</v>
      </c>
      <c r="AZ27" s="343">
        <f t="shared" si="20"/>
        <v>12.852278444132276</v>
      </c>
      <c r="BA27" s="350">
        <f t="shared" si="21"/>
        <v>2941.699999999997</v>
      </c>
      <c r="BB27" s="350">
        <f t="shared" si="22"/>
        <v>2928.91342335777</v>
      </c>
      <c r="BC27" s="350"/>
      <c r="BD27" s="350"/>
      <c r="BE27" s="351">
        <f t="shared" si="23"/>
        <v>1.0863986137218045</v>
      </c>
      <c r="BF27" s="353">
        <v>46932.6</v>
      </c>
      <c r="BG27" s="346">
        <v>19959.2</v>
      </c>
      <c r="BH27" s="347">
        <f t="shared" si="40"/>
        <v>0.4252736903559573</v>
      </c>
      <c r="BI27" s="348">
        <v>37722.6</v>
      </c>
      <c r="BJ27" s="347">
        <f t="shared" si="41"/>
        <v>0.8037611383132407</v>
      </c>
      <c r="BK27" s="341"/>
      <c r="BL27" s="354">
        <f t="shared" si="26"/>
        <v>0.4252736903559573</v>
      </c>
      <c r="BM27" s="343">
        <f t="shared" si="27"/>
        <v>11.982493760914446</v>
      </c>
      <c r="BN27" s="350">
        <f t="shared" si="28"/>
        <v>3674.5999999999985</v>
      </c>
      <c r="BO27" s="355">
        <f t="shared" si="29"/>
        <v>1.1079241071428572</v>
      </c>
      <c r="BP27" s="356">
        <f t="shared" si="30"/>
        <v>732.9000000000015</v>
      </c>
      <c r="BQ27" s="357">
        <f t="shared" si="31"/>
        <v>1.0198136237925692</v>
      </c>
      <c r="BR27" s="310" t="e">
        <f t="shared" si="32"/>
        <v>#DIV/0!</v>
      </c>
    </row>
    <row r="28" spans="1:70" ht="22.5" customHeight="1">
      <c r="A28" s="305" t="s">
        <v>61</v>
      </c>
      <c r="B28" s="306">
        <v>67560.67732</v>
      </c>
      <c r="C28" s="306">
        <v>63314.36077</v>
      </c>
      <c r="D28" s="306">
        <f t="shared" si="34"/>
        <v>93.71481056963447</v>
      </c>
      <c r="E28" s="307">
        <f t="shared" si="0"/>
        <v>18.914715109817887</v>
      </c>
      <c r="F28" s="306">
        <v>41067.01952</v>
      </c>
      <c r="G28" s="306">
        <v>33721.20332</v>
      </c>
      <c r="H28" s="306">
        <f t="shared" si="35"/>
        <v>82.11261424408333</v>
      </c>
      <c r="I28" s="307">
        <f t="shared" si="1"/>
        <v>9.978281536103403</v>
      </c>
      <c r="J28" s="306">
        <v>45622.08209</v>
      </c>
      <c r="K28" s="306">
        <v>44589.3791</v>
      </c>
      <c r="L28" s="306">
        <f t="shared" si="36"/>
        <v>97.73639662485644</v>
      </c>
      <c r="M28" s="308">
        <f t="shared" si="2"/>
        <v>12.252188255761547</v>
      </c>
      <c r="N28" s="309">
        <f t="shared" si="3"/>
        <v>-18724.98167</v>
      </c>
      <c r="O28" s="309">
        <f t="shared" si="4"/>
        <v>10868.175779999998</v>
      </c>
      <c r="P28" s="310">
        <f t="shared" si="37"/>
        <v>0.7042537989442612</v>
      </c>
      <c r="Q28" s="310">
        <f t="shared" si="38"/>
        <v>1.3222950164875669</v>
      </c>
      <c r="R28" s="306">
        <v>21330.1</v>
      </c>
      <c r="S28" s="311">
        <v>2232.22152</v>
      </c>
      <c r="T28" s="306">
        <v>5917.714</v>
      </c>
      <c r="U28" s="306">
        <v>10846.68271</v>
      </c>
      <c r="V28" s="306">
        <v>20301.34</v>
      </c>
      <c r="W28" s="306">
        <f t="shared" si="39"/>
        <v>95.17695650747066</v>
      </c>
      <c r="X28" s="308">
        <f t="shared" si="5"/>
        <v>6.603525214846018</v>
      </c>
      <c r="Y28" s="306">
        <f t="shared" si="6"/>
        <v>-13419.86332</v>
      </c>
      <c r="Z28" s="306">
        <f t="shared" si="7"/>
        <v>-24288.039099999998</v>
      </c>
      <c r="AA28" s="310">
        <f t="shared" si="33"/>
        <v>0.6020348623786893</v>
      </c>
      <c r="AB28" s="310">
        <f t="shared" si="8"/>
        <v>0.4552954180965485</v>
      </c>
      <c r="AC28" s="338">
        <v>69265</v>
      </c>
      <c r="AD28" s="311">
        <v>14747.19358</v>
      </c>
      <c r="AE28" s="312">
        <f t="shared" si="9"/>
        <v>0.2129097463365336</v>
      </c>
      <c r="AF28" s="313">
        <v>34812</v>
      </c>
      <c r="AG28" s="312">
        <f t="shared" si="10"/>
        <v>0.5025914964267668</v>
      </c>
      <c r="AH28" s="306"/>
      <c r="AI28" s="312">
        <f t="shared" si="11"/>
        <v>0.2129097463365336</v>
      </c>
      <c r="AJ28" s="436">
        <f t="shared" si="12"/>
        <v>13.073493481825867</v>
      </c>
      <c r="AK28" s="431">
        <f t="shared" si="13"/>
        <v>12514.97206</v>
      </c>
      <c r="AL28" s="315">
        <f t="shared" si="14"/>
        <v>6597.25806</v>
      </c>
      <c r="AM28" s="315"/>
      <c r="AN28" s="315"/>
      <c r="AO28" s="310">
        <f t="shared" si="15"/>
        <v>6.60650990408873</v>
      </c>
      <c r="AP28" s="310"/>
      <c r="AQ28" s="310"/>
      <c r="AR28" s="335">
        <f t="shared" si="16"/>
        <v>0</v>
      </c>
      <c r="AS28" s="331">
        <v>148492.67589</v>
      </c>
      <c r="AT28" s="311">
        <v>14747.19358</v>
      </c>
      <c r="AU28" s="312">
        <f t="shared" si="17"/>
        <v>0.09931259903299462</v>
      </c>
      <c r="AV28" s="313">
        <v>40765.44176</v>
      </c>
      <c r="AW28" s="312">
        <f t="shared" si="18"/>
        <v>0.27452829922869804</v>
      </c>
      <c r="AX28" s="306"/>
      <c r="AY28" s="312">
        <f t="shared" si="19"/>
        <v>0.09931259903299462</v>
      </c>
      <c r="AZ28" s="308">
        <f t="shared" si="20"/>
        <v>14.164181066555765</v>
      </c>
      <c r="BA28" s="315">
        <f t="shared" si="21"/>
        <v>5953.4417600000015</v>
      </c>
      <c r="BB28" s="315">
        <f t="shared" si="22"/>
        <v>5940.368266518176</v>
      </c>
      <c r="BC28" s="315"/>
      <c r="BD28" s="315"/>
      <c r="BE28" s="335">
        <f t="shared" si="23"/>
        <v>1.1710169412846145</v>
      </c>
      <c r="BF28" s="331">
        <v>81845.82917</v>
      </c>
      <c r="BG28" s="311">
        <v>14747.19358</v>
      </c>
      <c r="BH28" s="312">
        <f t="shared" si="40"/>
        <v>0.18018259121511201</v>
      </c>
      <c r="BI28" s="313">
        <v>44130.62908</v>
      </c>
      <c r="BJ28" s="312">
        <f t="shared" si="41"/>
        <v>0.5391921558805072</v>
      </c>
      <c r="BK28" s="306"/>
      <c r="BL28" s="316">
        <f t="shared" si="26"/>
        <v>0.18018259121511201</v>
      </c>
      <c r="BM28" s="308">
        <f t="shared" si="27"/>
        <v>14.017988887731219</v>
      </c>
      <c r="BN28" s="315">
        <f t="shared" si="28"/>
        <v>9318.629079999999</v>
      </c>
      <c r="BO28" s="317">
        <f t="shared" si="29"/>
        <v>1.2676843927381363</v>
      </c>
      <c r="BP28" s="318">
        <f t="shared" si="30"/>
        <v>3365.1873199999973</v>
      </c>
      <c r="BQ28" s="319">
        <f t="shared" si="31"/>
        <v>1.082550002519585</v>
      </c>
      <c r="BR28" s="310" t="e">
        <f t="shared" si="32"/>
        <v>#DIV/0!</v>
      </c>
    </row>
    <row r="29" spans="1:70" ht="20.25" customHeight="1">
      <c r="A29" s="305" t="s">
        <v>62</v>
      </c>
      <c r="B29" s="306">
        <v>153127.4</v>
      </c>
      <c r="C29" s="306">
        <v>152009.6</v>
      </c>
      <c r="D29" s="306">
        <f t="shared" si="34"/>
        <v>99.2700196045907</v>
      </c>
      <c r="E29" s="307">
        <f t="shared" si="0"/>
        <v>45.411787199464655</v>
      </c>
      <c r="F29" s="306">
        <v>175797.3</v>
      </c>
      <c r="G29" s="306">
        <v>174175.01592</v>
      </c>
      <c r="H29" s="306">
        <f t="shared" si="35"/>
        <v>99.07718487144001</v>
      </c>
      <c r="I29" s="307">
        <f t="shared" si="1"/>
        <v>51.53930388878697</v>
      </c>
      <c r="J29" s="306">
        <v>173163.4</v>
      </c>
      <c r="K29" s="306">
        <v>170029.42003</v>
      </c>
      <c r="L29" s="306">
        <f t="shared" si="36"/>
        <v>98.19016029368794</v>
      </c>
      <c r="M29" s="308">
        <f t="shared" si="2"/>
        <v>46.720373893376625</v>
      </c>
      <c r="N29" s="309">
        <f t="shared" si="3"/>
        <v>18019.820030000003</v>
      </c>
      <c r="O29" s="309">
        <f t="shared" si="4"/>
        <v>-4145.595889999997</v>
      </c>
      <c r="P29" s="310">
        <f t="shared" si="37"/>
        <v>1.1185439605788055</v>
      </c>
      <c r="Q29" s="310">
        <f t="shared" si="38"/>
        <v>0.9761986765547126</v>
      </c>
      <c r="R29" s="306">
        <v>156682.5</v>
      </c>
      <c r="S29" s="311">
        <v>32813.65226</v>
      </c>
      <c r="T29" s="306">
        <v>84283.81546</v>
      </c>
      <c r="U29" s="306">
        <v>111336.16189</v>
      </c>
      <c r="V29" s="306">
        <v>155568.8</v>
      </c>
      <c r="W29" s="306">
        <f t="shared" si="39"/>
        <v>99.28919949579563</v>
      </c>
      <c r="X29" s="308">
        <f t="shared" si="5"/>
        <v>50.602693883425275</v>
      </c>
      <c r="Y29" s="306">
        <f t="shared" si="6"/>
        <v>-18606.215920000017</v>
      </c>
      <c r="Z29" s="306">
        <f t="shared" si="7"/>
        <v>-14460.62003000002</v>
      </c>
      <c r="AA29" s="310">
        <f t="shared" si="33"/>
        <v>0.8931751731342111</v>
      </c>
      <c r="AB29" s="310">
        <f t="shared" si="8"/>
        <v>0.9149522475142914</v>
      </c>
      <c r="AC29" s="338">
        <v>142796</v>
      </c>
      <c r="AD29" s="311">
        <v>80981.57642</v>
      </c>
      <c r="AE29" s="312">
        <f t="shared" si="9"/>
        <v>0.5671137596291213</v>
      </c>
      <c r="AF29" s="313">
        <v>104969</v>
      </c>
      <c r="AG29" s="312">
        <f t="shared" si="10"/>
        <v>0.7350976217821228</v>
      </c>
      <c r="AH29" s="306"/>
      <c r="AI29" s="312">
        <f t="shared" si="11"/>
        <v>0.5671137596291213</v>
      </c>
      <c r="AJ29" s="436">
        <f t="shared" si="12"/>
        <v>39.42064625111397</v>
      </c>
      <c r="AK29" s="431">
        <f t="shared" si="13"/>
        <v>48167.924159999995</v>
      </c>
      <c r="AL29" s="315">
        <f t="shared" si="14"/>
        <v>-36115.8913</v>
      </c>
      <c r="AM29" s="315"/>
      <c r="AN29" s="315"/>
      <c r="AO29" s="310">
        <f t="shared" si="15"/>
        <v>2.4679232832218716</v>
      </c>
      <c r="AP29" s="310"/>
      <c r="AQ29" s="310"/>
      <c r="AR29" s="335">
        <f t="shared" si="16"/>
        <v>0</v>
      </c>
      <c r="AS29" s="331">
        <v>163302.7</v>
      </c>
      <c r="AT29" s="311">
        <v>80981.57642</v>
      </c>
      <c r="AU29" s="312">
        <f t="shared" si="17"/>
        <v>0.495898576202353</v>
      </c>
      <c r="AV29" s="313">
        <v>121318.87306</v>
      </c>
      <c r="AW29" s="312">
        <f t="shared" si="18"/>
        <v>0.7429079437143414</v>
      </c>
      <c r="AX29" s="306"/>
      <c r="AY29" s="312">
        <f t="shared" si="19"/>
        <v>0.495898576202353</v>
      </c>
      <c r="AZ29" s="308">
        <f t="shared" si="20"/>
        <v>42.1529219511231</v>
      </c>
      <c r="BA29" s="315">
        <f t="shared" si="21"/>
        <v>16349.873059999998</v>
      </c>
      <c r="BB29" s="315">
        <f t="shared" si="22"/>
        <v>16310.452413748884</v>
      </c>
      <c r="BC29" s="315"/>
      <c r="BD29" s="315"/>
      <c r="BE29" s="335">
        <f t="shared" si="23"/>
        <v>1.1557590627709133</v>
      </c>
      <c r="BF29" s="331">
        <v>169768.6</v>
      </c>
      <c r="BG29" s="311">
        <v>80981.57642</v>
      </c>
      <c r="BH29" s="312">
        <f t="shared" si="40"/>
        <v>0.4770115110803764</v>
      </c>
      <c r="BI29" s="313">
        <v>120465.66283</v>
      </c>
      <c r="BJ29" s="312">
        <f t="shared" si="41"/>
        <v>0.7095874197584241</v>
      </c>
      <c r="BK29" s="306"/>
      <c r="BL29" s="316">
        <f t="shared" si="26"/>
        <v>0.4770115110803764</v>
      </c>
      <c r="BM29" s="308">
        <f t="shared" si="27"/>
        <v>38.265629974203755</v>
      </c>
      <c r="BN29" s="315">
        <f t="shared" si="28"/>
        <v>15496.662830000001</v>
      </c>
      <c r="BO29" s="317">
        <f t="shared" si="29"/>
        <v>1.147630851298955</v>
      </c>
      <c r="BP29" s="318">
        <f t="shared" si="30"/>
        <v>-853.210229999997</v>
      </c>
      <c r="BQ29" s="319">
        <f t="shared" si="31"/>
        <v>0.992967209400486</v>
      </c>
      <c r="BR29" s="310" t="e">
        <f t="shared" si="32"/>
        <v>#DIV/0!</v>
      </c>
    </row>
    <row r="30" spans="1:70" ht="20.25" customHeight="1">
      <c r="A30" s="305" t="s">
        <v>63</v>
      </c>
      <c r="B30" s="306">
        <v>1118.3</v>
      </c>
      <c r="C30" s="306">
        <v>874.467</v>
      </c>
      <c r="D30" s="306">
        <f t="shared" si="34"/>
        <v>78.19610122507378</v>
      </c>
      <c r="E30" s="307">
        <f t="shared" si="0"/>
        <v>0.2612407987189905</v>
      </c>
      <c r="F30" s="306">
        <v>1137.343</v>
      </c>
      <c r="G30" s="306">
        <v>1136.33957</v>
      </c>
      <c r="H30" s="306">
        <f t="shared" si="35"/>
        <v>99.91177419652647</v>
      </c>
      <c r="I30" s="307">
        <f t="shared" si="1"/>
        <v>0.33624885928521125</v>
      </c>
      <c r="J30" s="306">
        <v>1185.18</v>
      </c>
      <c r="K30" s="306">
        <v>1176.82142</v>
      </c>
      <c r="L30" s="306">
        <f t="shared" si="36"/>
        <v>99.29474172699506</v>
      </c>
      <c r="M30" s="308">
        <f t="shared" si="2"/>
        <v>0.3233648432043905</v>
      </c>
      <c r="N30" s="309">
        <f t="shared" si="3"/>
        <v>302.35442</v>
      </c>
      <c r="O30" s="309">
        <f t="shared" si="4"/>
        <v>40.481849999999895</v>
      </c>
      <c r="P30" s="310">
        <f t="shared" si="37"/>
        <v>1.345758524907172</v>
      </c>
      <c r="Q30" s="310">
        <f t="shared" si="38"/>
        <v>1.035624782475893</v>
      </c>
      <c r="R30" s="306">
        <v>1101.25</v>
      </c>
      <c r="S30" s="311">
        <v>150.2</v>
      </c>
      <c r="T30" s="306">
        <v>421.54599</v>
      </c>
      <c r="U30" s="306">
        <v>622.50066</v>
      </c>
      <c r="V30" s="306">
        <v>1096.24</v>
      </c>
      <c r="W30" s="306">
        <f t="shared" si="39"/>
        <v>99.54506242905788</v>
      </c>
      <c r="X30" s="308">
        <f t="shared" si="5"/>
        <v>0.356579835691772</v>
      </c>
      <c r="Y30" s="306">
        <f t="shared" si="6"/>
        <v>-40.099570000000085</v>
      </c>
      <c r="Z30" s="306">
        <f t="shared" si="7"/>
        <v>-80.58141999999998</v>
      </c>
      <c r="AA30" s="310">
        <f t="shared" si="33"/>
        <v>0.964711631048807</v>
      </c>
      <c r="AB30" s="310">
        <f t="shared" si="8"/>
        <v>0.93152621236279</v>
      </c>
      <c r="AC30" s="338">
        <v>2192</v>
      </c>
      <c r="AD30" s="311">
        <v>1304.832</v>
      </c>
      <c r="AE30" s="312">
        <f t="shared" si="9"/>
        <v>0.5952700729927007</v>
      </c>
      <c r="AF30" s="313">
        <v>1483.247</v>
      </c>
      <c r="AG30" s="312">
        <f t="shared" si="10"/>
        <v>0.6766637773722628</v>
      </c>
      <c r="AH30" s="306"/>
      <c r="AI30" s="312">
        <f t="shared" si="11"/>
        <v>0.5952700729927007</v>
      </c>
      <c r="AJ30" s="436">
        <f t="shared" si="12"/>
        <v>0.5570268868906634</v>
      </c>
      <c r="AK30" s="431">
        <f t="shared" si="13"/>
        <v>1154.632</v>
      </c>
      <c r="AL30" s="315">
        <f t="shared" si="14"/>
        <v>733.08601</v>
      </c>
      <c r="AM30" s="315"/>
      <c r="AN30" s="315"/>
      <c r="AO30" s="310">
        <f t="shared" si="15"/>
        <v>8.687296937416779</v>
      </c>
      <c r="AP30" s="310"/>
      <c r="AQ30" s="310"/>
      <c r="AR30" s="335">
        <f t="shared" si="16"/>
        <v>0</v>
      </c>
      <c r="AS30" s="331">
        <v>14916.033</v>
      </c>
      <c r="AT30" s="311">
        <v>1304.832</v>
      </c>
      <c r="AU30" s="312">
        <f t="shared" si="17"/>
        <v>0.08747848707494815</v>
      </c>
      <c r="AV30" s="313">
        <v>10019.8895</v>
      </c>
      <c r="AW30" s="312">
        <f t="shared" si="18"/>
        <v>0.6717529721206704</v>
      </c>
      <c r="AX30" s="306"/>
      <c r="AY30" s="312">
        <f t="shared" si="19"/>
        <v>0.08747848707494815</v>
      </c>
      <c r="AZ30" s="308">
        <f t="shared" si="20"/>
        <v>3.4814667281280283</v>
      </c>
      <c r="BA30" s="315">
        <f t="shared" si="21"/>
        <v>8536.6425</v>
      </c>
      <c r="BB30" s="315">
        <f t="shared" si="22"/>
        <v>8536.08547311311</v>
      </c>
      <c r="BC30" s="315"/>
      <c r="BD30" s="315"/>
      <c r="BE30" s="335">
        <f t="shared" si="23"/>
        <v>6.755374863390925</v>
      </c>
      <c r="BF30" s="331">
        <v>19697.69261</v>
      </c>
      <c r="BG30" s="311">
        <v>1304.832</v>
      </c>
      <c r="BH30" s="312">
        <f t="shared" si="40"/>
        <v>0.06624288569401125</v>
      </c>
      <c r="BI30" s="313">
        <v>8950.156</v>
      </c>
      <c r="BJ30" s="312">
        <f t="shared" si="41"/>
        <v>0.4543758590006752</v>
      </c>
      <c r="BK30" s="306"/>
      <c r="BL30" s="316">
        <f t="shared" si="26"/>
        <v>0.06624288569401125</v>
      </c>
      <c r="BM30" s="308">
        <f t="shared" si="27"/>
        <v>2.842995669153532</v>
      </c>
      <c r="BN30" s="315">
        <f t="shared" si="28"/>
        <v>7466.909000000001</v>
      </c>
      <c r="BO30" s="317">
        <f t="shared" si="29"/>
        <v>6.0341642356262986</v>
      </c>
      <c r="BP30" s="318">
        <f t="shared" si="30"/>
        <v>-1069.7334999999985</v>
      </c>
      <c r="BQ30" s="319">
        <f t="shared" si="31"/>
        <v>0.8932389923062526</v>
      </c>
      <c r="BR30" s="310" t="e">
        <f t="shared" si="32"/>
        <v>#DIV/0!</v>
      </c>
    </row>
    <row r="31" spans="1:70" ht="30.75" customHeight="1" hidden="1">
      <c r="A31" s="305" t="s">
        <v>64</v>
      </c>
      <c r="B31" s="306">
        <v>0</v>
      </c>
      <c r="C31" s="306">
        <v>0</v>
      </c>
      <c r="D31" s="306" t="s">
        <v>65</v>
      </c>
      <c r="E31" s="307">
        <f t="shared" si="0"/>
        <v>0</v>
      </c>
      <c r="F31" s="306">
        <v>0</v>
      </c>
      <c r="G31" s="306">
        <v>0</v>
      </c>
      <c r="H31" s="306" t="s">
        <v>65</v>
      </c>
      <c r="I31" s="307" t="s">
        <v>65</v>
      </c>
      <c r="J31" s="306">
        <v>102.65125</v>
      </c>
      <c r="K31" s="306">
        <v>102.65125</v>
      </c>
      <c r="L31" s="306">
        <f t="shared" si="36"/>
        <v>100</v>
      </c>
      <c r="M31" s="308">
        <f t="shared" si="2"/>
        <v>0.02820632323380441</v>
      </c>
      <c r="N31" s="309">
        <f t="shared" si="3"/>
        <v>102.65125</v>
      </c>
      <c r="O31" s="309">
        <f t="shared" si="4"/>
        <v>102.65125</v>
      </c>
      <c r="P31" s="310" t="s">
        <v>65</v>
      </c>
      <c r="Q31" s="310" t="s">
        <v>65</v>
      </c>
      <c r="R31" s="306">
        <v>0</v>
      </c>
      <c r="S31" s="311">
        <v>0</v>
      </c>
      <c r="T31" s="306">
        <v>0</v>
      </c>
      <c r="U31" s="306">
        <v>0</v>
      </c>
      <c r="V31" s="306">
        <v>0</v>
      </c>
      <c r="W31" s="306"/>
      <c r="X31" s="308">
        <f t="shared" si="5"/>
        <v>0</v>
      </c>
      <c r="Y31" s="306">
        <f t="shared" si="6"/>
        <v>0</v>
      </c>
      <c r="Z31" s="306">
        <f t="shared" si="7"/>
        <v>-102.65125</v>
      </c>
      <c r="AA31" s="310"/>
      <c r="AB31" s="310">
        <f t="shared" si="8"/>
        <v>0</v>
      </c>
      <c r="AC31" s="338">
        <v>0</v>
      </c>
      <c r="AD31" s="311">
        <v>0</v>
      </c>
      <c r="AE31" s="312" t="e">
        <f t="shared" si="9"/>
        <v>#DIV/0!</v>
      </c>
      <c r="AF31" s="313"/>
      <c r="AG31" s="312" t="e">
        <f t="shared" si="10"/>
        <v>#DIV/0!</v>
      </c>
      <c r="AH31" s="306"/>
      <c r="AI31" s="312" t="e">
        <f t="shared" si="11"/>
        <v>#DIV/0!</v>
      </c>
      <c r="AJ31" s="436">
        <f t="shared" si="12"/>
        <v>0</v>
      </c>
      <c r="AK31" s="431">
        <f t="shared" si="13"/>
        <v>0</v>
      </c>
      <c r="AL31" s="315">
        <f t="shared" si="14"/>
        <v>0</v>
      </c>
      <c r="AM31" s="315"/>
      <c r="AN31" s="315"/>
      <c r="AO31" s="310" t="e">
        <f t="shared" si="15"/>
        <v>#DIV/0!</v>
      </c>
      <c r="AP31" s="310"/>
      <c r="AQ31" s="310"/>
      <c r="AR31" s="335" t="e">
        <f t="shared" si="16"/>
        <v>#DIV/0!</v>
      </c>
      <c r="AS31" s="331">
        <v>0</v>
      </c>
      <c r="AT31" s="311">
        <v>0</v>
      </c>
      <c r="AU31" s="312" t="e">
        <f t="shared" si="17"/>
        <v>#DIV/0!</v>
      </c>
      <c r="AV31" s="313"/>
      <c r="AW31" s="312" t="e">
        <f t="shared" si="18"/>
        <v>#DIV/0!</v>
      </c>
      <c r="AX31" s="306"/>
      <c r="AY31" s="312" t="e">
        <f t="shared" si="19"/>
        <v>#DIV/0!</v>
      </c>
      <c r="AZ31" s="308">
        <f t="shared" si="20"/>
        <v>0</v>
      </c>
      <c r="BA31" s="315">
        <f t="shared" si="21"/>
        <v>0</v>
      </c>
      <c r="BB31" s="315">
        <f t="shared" si="22"/>
        <v>0</v>
      </c>
      <c r="BC31" s="315"/>
      <c r="BD31" s="315"/>
      <c r="BE31" s="335" t="e">
        <f t="shared" si="23"/>
        <v>#DIV/0!</v>
      </c>
      <c r="BF31" s="331">
        <v>0</v>
      </c>
      <c r="BG31" s="311">
        <v>0</v>
      </c>
      <c r="BH31" s="312" t="e">
        <f t="shared" si="40"/>
        <v>#DIV/0!</v>
      </c>
      <c r="BI31" s="313"/>
      <c r="BJ31" s="312" t="e">
        <f t="shared" si="41"/>
        <v>#DIV/0!</v>
      </c>
      <c r="BK31" s="306"/>
      <c r="BL31" s="316" t="e">
        <f t="shared" si="26"/>
        <v>#DIV/0!</v>
      </c>
      <c r="BM31" s="308">
        <f t="shared" si="27"/>
        <v>0</v>
      </c>
      <c r="BN31" s="315">
        <f t="shared" si="28"/>
        <v>0</v>
      </c>
      <c r="BO31" s="317" t="e">
        <f t="shared" si="29"/>
        <v>#DIV/0!</v>
      </c>
      <c r="BP31" s="318">
        <f t="shared" si="30"/>
        <v>0</v>
      </c>
      <c r="BQ31" s="319" t="e">
        <f t="shared" si="31"/>
        <v>#DIV/0!</v>
      </c>
      <c r="BR31" s="310" t="e">
        <f t="shared" si="32"/>
        <v>#DIV/0!</v>
      </c>
    </row>
    <row r="32" spans="1:70" ht="20.25" customHeight="1">
      <c r="A32" s="305" t="s">
        <v>66</v>
      </c>
      <c r="B32" s="306">
        <v>0</v>
      </c>
      <c r="C32" s="306">
        <v>0</v>
      </c>
      <c r="D32" s="306" t="s">
        <v>65</v>
      </c>
      <c r="E32" s="307">
        <f t="shared" si="0"/>
        <v>0</v>
      </c>
      <c r="F32" s="306">
        <v>500</v>
      </c>
      <c r="G32" s="306">
        <v>500</v>
      </c>
      <c r="H32" s="306">
        <f>G32/F32*100</f>
        <v>100</v>
      </c>
      <c r="I32" s="307">
        <f>G32/G$35*100</f>
        <v>0.1479526314855036</v>
      </c>
      <c r="J32" s="306">
        <v>500</v>
      </c>
      <c r="K32" s="306">
        <v>500</v>
      </c>
      <c r="L32" s="306">
        <f t="shared" si="36"/>
        <v>100</v>
      </c>
      <c r="M32" s="308">
        <f t="shared" si="2"/>
        <v>0.13738908797410848</v>
      </c>
      <c r="N32" s="309">
        <f t="shared" si="3"/>
        <v>500</v>
      </c>
      <c r="O32" s="309">
        <f t="shared" si="4"/>
        <v>0</v>
      </c>
      <c r="P32" s="310" t="s">
        <v>65</v>
      </c>
      <c r="Q32" s="310">
        <f>K32/G32</f>
        <v>1</v>
      </c>
      <c r="R32" s="306">
        <v>15</v>
      </c>
      <c r="S32" s="311">
        <v>0</v>
      </c>
      <c r="T32" s="306">
        <v>15</v>
      </c>
      <c r="U32" s="306">
        <v>15</v>
      </c>
      <c r="V32" s="306">
        <v>15</v>
      </c>
      <c r="W32" s="306">
        <f>V32/R32*100</f>
        <v>100</v>
      </c>
      <c r="X32" s="308">
        <f t="shared" si="5"/>
        <v>0.004879130058542454</v>
      </c>
      <c r="Y32" s="306">
        <f t="shared" si="6"/>
        <v>-485</v>
      </c>
      <c r="Z32" s="306">
        <f t="shared" si="7"/>
        <v>-485</v>
      </c>
      <c r="AA32" s="310">
        <f>V32/G32</f>
        <v>0.03</v>
      </c>
      <c r="AB32" s="310">
        <f t="shared" si="8"/>
        <v>0.03</v>
      </c>
      <c r="AC32" s="338">
        <v>675</v>
      </c>
      <c r="AD32" s="311">
        <v>516.1</v>
      </c>
      <c r="AE32" s="312">
        <f t="shared" si="9"/>
        <v>0.7645925925925926</v>
      </c>
      <c r="AF32" s="313">
        <v>576</v>
      </c>
      <c r="AG32" s="312">
        <f t="shared" si="10"/>
        <v>0.8533333333333334</v>
      </c>
      <c r="AH32" s="306"/>
      <c r="AI32" s="312">
        <f t="shared" si="11"/>
        <v>0.7645925925925926</v>
      </c>
      <c r="AJ32" s="436">
        <f t="shared" si="12"/>
        <v>0.2163142665038406</v>
      </c>
      <c r="AK32" s="431">
        <f t="shared" si="13"/>
        <v>516.1</v>
      </c>
      <c r="AL32" s="315">
        <f t="shared" si="14"/>
        <v>501.1</v>
      </c>
      <c r="AM32" s="315"/>
      <c r="AN32" s="315"/>
      <c r="AO32" s="310" t="e">
        <f t="shared" si="15"/>
        <v>#DIV/0!</v>
      </c>
      <c r="AP32" s="310"/>
      <c r="AQ32" s="310"/>
      <c r="AR32" s="335">
        <f t="shared" si="16"/>
        <v>0</v>
      </c>
      <c r="AS32" s="331">
        <v>175</v>
      </c>
      <c r="AT32" s="311">
        <v>516.1</v>
      </c>
      <c r="AU32" s="312">
        <f t="shared" si="17"/>
        <v>2.9491428571428573</v>
      </c>
      <c r="AV32" s="313">
        <v>0</v>
      </c>
      <c r="AW32" s="312">
        <f t="shared" si="18"/>
        <v>0</v>
      </c>
      <c r="AX32" s="306"/>
      <c r="AY32" s="312">
        <f t="shared" si="19"/>
        <v>2.9491428571428573</v>
      </c>
      <c r="AZ32" s="308">
        <f t="shared" si="20"/>
        <v>0</v>
      </c>
      <c r="BA32" s="315">
        <f t="shared" si="21"/>
        <v>-576</v>
      </c>
      <c r="BB32" s="315">
        <f t="shared" si="22"/>
        <v>-576.2163142665038</v>
      </c>
      <c r="BC32" s="315"/>
      <c r="BD32" s="315"/>
      <c r="BE32" s="335">
        <f t="shared" si="23"/>
        <v>0</v>
      </c>
      <c r="BF32" s="331">
        <v>273</v>
      </c>
      <c r="BG32" s="311">
        <v>516.1</v>
      </c>
      <c r="BH32" s="312">
        <f t="shared" si="40"/>
        <v>1.8904761904761906</v>
      </c>
      <c r="BI32" s="313">
        <v>120</v>
      </c>
      <c r="BJ32" s="312">
        <f t="shared" si="41"/>
        <v>0.43956043956043955</v>
      </c>
      <c r="BK32" s="306"/>
      <c r="BL32" s="316">
        <f t="shared" si="26"/>
        <v>1.8904761904761906</v>
      </c>
      <c r="BM32" s="308">
        <f t="shared" si="27"/>
        <v>0.038117713288843655</v>
      </c>
      <c r="BN32" s="315">
        <f t="shared" si="28"/>
        <v>-456</v>
      </c>
      <c r="BO32" s="317">
        <f t="shared" si="29"/>
        <v>0.20833333333333334</v>
      </c>
      <c r="BP32" s="318">
        <f t="shared" si="30"/>
        <v>120</v>
      </c>
      <c r="BQ32" s="319"/>
      <c r="BR32" s="310" t="e">
        <f t="shared" si="32"/>
        <v>#DIV/0!</v>
      </c>
    </row>
    <row r="33" spans="1:70" ht="27.75" customHeight="1" thickBot="1">
      <c r="A33" s="411" t="s">
        <v>67</v>
      </c>
      <c r="B33" s="412">
        <v>-3256.22251</v>
      </c>
      <c r="C33" s="412">
        <v>-3256.22251</v>
      </c>
      <c r="D33" s="412">
        <f>C33/B33*100</f>
        <v>100</v>
      </c>
      <c r="E33" s="413">
        <f t="shared" si="0"/>
        <v>-0.972773322857416</v>
      </c>
      <c r="F33" s="412">
        <v>-2633.60188</v>
      </c>
      <c r="G33" s="412">
        <v>-2633.60188</v>
      </c>
      <c r="H33" s="412">
        <f>G33/F33*100</f>
        <v>100</v>
      </c>
      <c r="I33" s="413">
        <f>G33/G$35*100</f>
        <v>-0.779296656862339</v>
      </c>
      <c r="J33" s="412">
        <v>-884.0892</v>
      </c>
      <c r="K33" s="412">
        <v>-884.0892</v>
      </c>
      <c r="L33" s="412">
        <f t="shared" si="36"/>
        <v>100</v>
      </c>
      <c r="M33" s="414">
        <f t="shared" si="2"/>
        <v>-0.24292841775151838</v>
      </c>
      <c r="N33" s="415">
        <f t="shared" si="3"/>
        <v>2372.13331</v>
      </c>
      <c r="O33" s="415">
        <f t="shared" si="4"/>
        <v>1749.5126800000003</v>
      </c>
      <c r="P33" s="416">
        <f>K33/C33</f>
        <v>0.2715076126661872</v>
      </c>
      <c r="Q33" s="416">
        <f>K33/G33</f>
        <v>0.3356958417724094</v>
      </c>
      <c r="R33" s="412">
        <v>-582.88596</v>
      </c>
      <c r="S33" s="417">
        <v>-582.88596</v>
      </c>
      <c r="T33" s="412">
        <v>-582.88596</v>
      </c>
      <c r="U33" s="412">
        <v>-582.88596</v>
      </c>
      <c r="V33" s="412">
        <v>-612.44596</v>
      </c>
      <c r="W33" s="412">
        <f>V33/R33*100</f>
        <v>105.07131789552797</v>
      </c>
      <c r="X33" s="414">
        <f t="shared" si="5"/>
        <v>-0.19921356617792593</v>
      </c>
      <c r="Y33" s="412">
        <f t="shared" si="6"/>
        <v>2021.1559200000002</v>
      </c>
      <c r="Z33" s="412">
        <f t="shared" si="7"/>
        <v>271.64324</v>
      </c>
      <c r="AA33" s="416">
        <f>V33/G33</f>
        <v>0.2325506997283887</v>
      </c>
      <c r="AB33" s="416">
        <f t="shared" si="8"/>
        <v>0.6927422708025389</v>
      </c>
      <c r="AC33" s="423">
        <v>-2.1488</v>
      </c>
      <c r="AD33" s="417">
        <v>-2.1488</v>
      </c>
      <c r="AE33" s="418">
        <f t="shared" si="9"/>
        <v>1</v>
      </c>
      <c r="AF33" s="419">
        <v>-172</v>
      </c>
      <c r="AG33" s="418">
        <f t="shared" si="10"/>
        <v>80.04467609828741</v>
      </c>
      <c r="AH33" s="412"/>
      <c r="AI33" s="418">
        <f t="shared" si="11"/>
        <v>1</v>
      </c>
      <c r="AJ33" s="437">
        <f t="shared" si="12"/>
        <v>-0.06459384346989686</v>
      </c>
      <c r="AK33" s="433">
        <f t="shared" si="13"/>
        <v>580.7371599999999</v>
      </c>
      <c r="AL33" s="421">
        <f t="shared" si="14"/>
        <v>1163.6231199999997</v>
      </c>
      <c r="AM33" s="421"/>
      <c r="AN33" s="421"/>
      <c r="AO33" s="416">
        <f t="shared" si="15"/>
        <v>0.003686484402540765</v>
      </c>
      <c r="AP33" s="416"/>
      <c r="AQ33" s="416"/>
      <c r="AR33" s="422">
        <f t="shared" si="16"/>
        <v>0</v>
      </c>
      <c r="AS33" s="424">
        <v>-239.34442</v>
      </c>
      <c r="AT33" s="417">
        <v>-2.1488</v>
      </c>
      <c r="AU33" s="418">
        <f t="shared" si="17"/>
        <v>0.008977857098151692</v>
      </c>
      <c r="AV33" s="419">
        <v>-239.34442</v>
      </c>
      <c r="AW33" s="418">
        <f t="shared" si="18"/>
        <v>1</v>
      </c>
      <c r="AX33" s="412"/>
      <c r="AY33" s="418">
        <f t="shared" si="19"/>
        <v>0.008977857098151692</v>
      </c>
      <c r="AZ33" s="414">
        <f t="shared" si="20"/>
        <v>-0.0831615592959484</v>
      </c>
      <c r="BA33" s="421">
        <f t="shared" si="21"/>
        <v>-67.34442000000001</v>
      </c>
      <c r="BB33" s="421">
        <f t="shared" si="22"/>
        <v>-67.27982615653012</v>
      </c>
      <c r="BC33" s="421"/>
      <c r="BD33" s="421"/>
      <c r="BE33" s="422">
        <f t="shared" si="23"/>
        <v>1.3915373255813954</v>
      </c>
      <c r="BF33" s="424">
        <v>0</v>
      </c>
      <c r="BG33" s="417">
        <v>-2.1488</v>
      </c>
      <c r="BH33" s="418" t="e">
        <f t="shared" si="40"/>
        <v>#DIV/0!</v>
      </c>
      <c r="BI33" s="419">
        <v>0</v>
      </c>
      <c r="BJ33" s="418" t="e">
        <f t="shared" si="41"/>
        <v>#DIV/0!</v>
      </c>
      <c r="BK33" s="412"/>
      <c r="BL33" s="425" t="e">
        <f t="shared" si="26"/>
        <v>#DIV/0!</v>
      </c>
      <c r="BM33" s="414">
        <f t="shared" si="27"/>
        <v>0</v>
      </c>
      <c r="BN33" s="421">
        <f t="shared" si="28"/>
        <v>172</v>
      </c>
      <c r="BO33" s="426">
        <f t="shared" si="29"/>
        <v>0</v>
      </c>
      <c r="BP33" s="427">
        <f t="shared" si="30"/>
        <v>239.34442</v>
      </c>
      <c r="BQ33" s="428">
        <f t="shared" si="31"/>
        <v>0</v>
      </c>
      <c r="BR33" s="310" t="e">
        <f t="shared" si="32"/>
        <v>#DIV/0!</v>
      </c>
    </row>
    <row r="34" spans="1:70" ht="23.25" customHeight="1" thickBot="1">
      <c r="A34" s="398" t="s">
        <v>68</v>
      </c>
      <c r="B34" s="399">
        <v>230138</v>
      </c>
      <c r="C34" s="399">
        <v>224531</v>
      </c>
      <c r="D34" s="399">
        <f>C34/B34*100</f>
        <v>97.56363573160452</v>
      </c>
      <c r="E34" s="400">
        <f t="shared" si="0"/>
        <v>67.07703981645237</v>
      </c>
      <c r="F34" s="399">
        <f>F27+F28+F29+F30+F31+F32+F33</f>
        <v>228652.06063999998</v>
      </c>
      <c r="G34" s="399">
        <f>G27+G28+G29+G30+G31+G32+G33</f>
        <v>219682.95693000001</v>
      </c>
      <c r="H34" s="399">
        <f>G34/F34*100</f>
        <v>96.07740088372904</v>
      </c>
      <c r="I34" s="400">
        <f>G34/G$35*100</f>
        <v>65.00534314062011</v>
      </c>
      <c r="J34" s="399">
        <f>J27+J28+J29+J30+J31+J32+J33</f>
        <v>234428.22414</v>
      </c>
      <c r="K34" s="399">
        <f>K27+K28+K29+K30+K31+K32+K33</f>
        <v>230253.1826</v>
      </c>
      <c r="L34" s="399">
        <f t="shared" si="36"/>
        <v>98.21905337750344</v>
      </c>
      <c r="M34" s="401">
        <f t="shared" si="2"/>
        <v>63.26854952109973</v>
      </c>
      <c r="N34" s="402">
        <f t="shared" si="3"/>
        <v>5722.1826</v>
      </c>
      <c r="O34" s="402">
        <f t="shared" si="4"/>
        <v>10570.225669999985</v>
      </c>
      <c r="P34" s="403">
        <f>K34/C34</f>
        <v>1.0254850448267723</v>
      </c>
      <c r="Q34" s="403">
        <f>K34/G34</f>
        <v>1.0481158202607774</v>
      </c>
      <c r="R34" s="399">
        <f>R27+R28+R29+R30+R31+R32+R33</f>
        <v>194640.96404</v>
      </c>
      <c r="S34" s="399">
        <f>S27+S28+S29+S30+S31+S32+S33</f>
        <v>38639.18782</v>
      </c>
      <c r="T34" s="399">
        <f>T27+T28+T29+T30+T31+T32+T33</f>
        <v>101004.18948999999</v>
      </c>
      <c r="U34" s="399">
        <f>U27+U28+U29+U30+U31+U32+U33</f>
        <v>136883.4593</v>
      </c>
      <c r="V34" s="399">
        <f>V27+V28+V29+V30+V31+V32+V33</f>
        <v>192463.93403999996</v>
      </c>
      <c r="W34" s="399">
        <f>V34/R34*100</f>
        <v>98.8815149931375</v>
      </c>
      <c r="X34" s="401">
        <f t="shared" si="5"/>
        <v>62.60377105065973</v>
      </c>
      <c r="Y34" s="399">
        <f t="shared" si="6"/>
        <v>-27219.02289000005</v>
      </c>
      <c r="Z34" s="399">
        <f t="shared" si="7"/>
        <v>-37789.24856000004</v>
      </c>
      <c r="AA34" s="403">
        <f>V34/G34</f>
        <v>0.8760986137915416</v>
      </c>
      <c r="AB34" s="403">
        <f t="shared" si="8"/>
        <v>0.8358795820614207</v>
      </c>
      <c r="AC34" s="399">
        <f>AC27+AC28+AC29+AC30+AC31+AC32+AC33</f>
        <v>255658.8512</v>
      </c>
      <c r="AD34" s="399">
        <f>AD27+AD28+AD29+AD30+AD31+AD32+AD33</f>
        <v>117506.7532</v>
      </c>
      <c r="AE34" s="404">
        <f t="shared" si="9"/>
        <v>0.4596232543815796</v>
      </c>
      <c r="AF34" s="405">
        <f>AF27+AF28+AF29+AF30+AF31+AF32+AF33</f>
        <v>175716.247</v>
      </c>
      <c r="AG34" s="404">
        <f t="shared" si="10"/>
        <v>0.6873075044154778</v>
      </c>
      <c r="AH34" s="399">
        <f>AH27+AH28+AH29+AH30+AH31+AH32+AH33</f>
        <v>0</v>
      </c>
      <c r="AI34" s="404">
        <f t="shared" si="11"/>
        <v>0.4596232543815796</v>
      </c>
      <c r="AJ34" s="401">
        <f t="shared" si="12"/>
        <v>65.98946368509148</v>
      </c>
      <c r="AK34" s="399">
        <f t="shared" si="13"/>
        <v>78867.56538000001</v>
      </c>
      <c r="AL34" s="399">
        <f t="shared" si="14"/>
        <v>-22136.624109999975</v>
      </c>
      <c r="AM34" s="399"/>
      <c r="AN34" s="399"/>
      <c r="AO34" s="403">
        <f t="shared" si="15"/>
        <v>3.0411289633571807</v>
      </c>
      <c r="AP34" s="403"/>
      <c r="AQ34" s="403"/>
      <c r="AR34" s="406">
        <f t="shared" si="16"/>
        <v>0</v>
      </c>
      <c r="AS34" s="407">
        <f>AS27+AS28+AS29+AS30+AS31+AS32+AS33</f>
        <v>373705.76447000005</v>
      </c>
      <c r="AT34" s="399">
        <f>AT27+AT28+AT29+AT30+AT31+AT32+AT33</f>
        <v>117506.7532</v>
      </c>
      <c r="AU34" s="404">
        <f t="shared" si="17"/>
        <v>0.3144365550974344</v>
      </c>
      <c r="AV34" s="405">
        <f>AV27+AV28+AV29+AV30+AV31+AV32+AV33</f>
        <v>208854.55989999996</v>
      </c>
      <c r="AW34" s="404">
        <f t="shared" si="18"/>
        <v>0.5588743331165986</v>
      </c>
      <c r="AX34" s="399">
        <f>AX27+AX28+AX29+AX30+AX31+AX32+AX33</f>
        <v>0</v>
      </c>
      <c r="AY34" s="404">
        <f t="shared" si="19"/>
        <v>0.3144365550974344</v>
      </c>
      <c r="AZ34" s="401">
        <f t="shared" si="20"/>
        <v>72.56768663064321</v>
      </c>
      <c r="BA34" s="399">
        <f t="shared" si="21"/>
        <v>33138.31289999996</v>
      </c>
      <c r="BB34" s="399">
        <f t="shared" si="22"/>
        <v>33072.323436314866</v>
      </c>
      <c r="BC34" s="399"/>
      <c r="BD34" s="399"/>
      <c r="BE34" s="406">
        <f t="shared" si="23"/>
        <v>1.1885899196333276</v>
      </c>
      <c r="BF34" s="408">
        <f>BF27+BF28+BF29+BF30+BF31+BF32+BF33</f>
        <v>318517.72178</v>
      </c>
      <c r="BG34" s="399">
        <f>BG27+BG28+BG29+BG30+BG31+BG32+BG33</f>
        <v>117506.7532</v>
      </c>
      <c r="BH34" s="404">
        <f t="shared" si="40"/>
        <v>0.36891747355006466</v>
      </c>
      <c r="BI34" s="405">
        <f>BI27+BI28+BI29+BI30+BI31+BI32+BI33</f>
        <v>211389.04791</v>
      </c>
      <c r="BJ34" s="404">
        <f t="shared" si="41"/>
        <v>0.6636649500337889</v>
      </c>
      <c r="BK34" s="399">
        <f>BK27+BK28+BK29+BK30+BK31+BK32+BK33</f>
        <v>0</v>
      </c>
      <c r="BL34" s="409">
        <f t="shared" si="26"/>
        <v>0.36891747355006466</v>
      </c>
      <c r="BM34" s="401">
        <f t="shared" si="27"/>
        <v>67.1472260052918</v>
      </c>
      <c r="BN34" s="399">
        <f t="shared" si="28"/>
        <v>35672.80090999999</v>
      </c>
      <c r="BO34" s="410">
        <f t="shared" si="29"/>
        <v>1.203013674142494</v>
      </c>
      <c r="BP34" s="399">
        <f t="shared" si="30"/>
        <v>2534.48801000003</v>
      </c>
      <c r="BQ34" s="410">
        <f t="shared" si="31"/>
        <v>1.0121351815886306</v>
      </c>
      <c r="BR34" s="304" t="e">
        <f t="shared" si="32"/>
        <v>#DIV/0!</v>
      </c>
    </row>
    <row r="35" spans="1:70" ht="15" customHeight="1">
      <c r="A35" s="460" t="s">
        <v>69</v>
      </c>
      <c r="B35" s="462">
        <f>B26+B34</f>
        <v>338876</v>
      </c>
      <c r="C35" s="462">
        <f>C26+C34</f>
        <v>334736</v>
      </c>
      <c r="D35" s="462">
        <f>C35/B35*100</f>
        <v>98.77831419162172</v>
      </c>
      <c r="E35" s="464">
        <f t="shared" si="0"/>
        <v>100</v>
      </c>
      <c r="F35" s="462">
        <f>F26+F34</f>
        <v>346728.06064</v>
      </c>
      <c r="G35" s="462">
        <v>337946</v>
      </c>
      <c r="H35" s="462">
        <f>G35/F35*100</f>
        <v>97.46716183749598</v>
      </c>
      <c r="I35" s="464">
        <f>G35/G$35*100</f>
        <v>100</v>
      </c>
      <c r="J35" s="462">
        <f>J26+J34</f>
        <v>374557.08574</v>
      </c>
      <c r="K35" s="462">
        <f>K26+K34</f>
        <v>363929.92149</v>
      </c>
      <c r="L35" s="462">
        <f t="shared" si="36"/>
        <v>97.16273843037723</v>
      </c>
      <c r="M35" s="466">
        <f t="shared" si="2"/>
        <v>100</v>
      </c>
      <c r="N35" s="468">
        <f t="shared" si="3"/>
        <v>29193.92148999998</v>
      </c>
      <c r="O35" s="468">
        <f t="shared" si="4"/>
        <v>25983.92148999998</v>
      </c>
      <c r="P35" s="470">
        <f>K35/C35</f>
        <v>1.0872147647399741</v>
      </c>
      <c r="Q35" s="470">
        <f>K35/G35</f>
        <v>1.0768877912151644</v>
      </c>
      <c r="R35" s="462">
        <f>R26+R34</f>
        <v>321833.36404</v>
      </c>
      <c r="S35" s="462">
        <f>S26+S34</f>
        <v>64407.585049999994</v>
      </c>
      <c r="T35" s="462">
        <f>T26+T34</f>
        <v>157915.10108</v>
      </c>
      <c r="U35" s="462">
        <f>U26+U34</f>
        <v>220415.06418</v>
      </c>
      <c r="V35" s="462">
        <f>V26+V34</f>
        <v>307431.85403999995</v>
      </c>
      <c r="W35" s="462">
        <f>V35/R35*100</f>
        <v>95.52516562633011</v>
      </c>
      <c r="X35" s="466">
        <f t="shared" si="5"/>
        <v>100</v>
      </c>
      <c r="Y35" s="462">
        <f t="shared" si="6"/>
        <v>-30514.145960000053</v>
      </c>
      <c r="Z35" s="462">
        <f t="shared" si="7"/>
        <v>-56498.06745000003</v>
      </c>
      <c r="AA35" s="470">
        <f>V35/G35</f>
        <v>0.9097070361537049</v>
      </c>
      <c r="AB35" s="470">
        <f t="shared" si="8"/>
        <v>0.8447556408148966</v>
      </c>
      <c r="AC35" s="462">
        <f>AC26+AC34</f>
        <v>408459.65119999996</v>
      </c>
      <c r="AD35" s="462">
        <f>AD26+AD34</f>
        <v>181188.91068</v>
      </c>
      <c r="AE35" s="472">
        <f t="shared" si="9"/>
        <v>0.44359071978759995</v>
      </c>
      <c r="AF35" s="474">
        <f>AF26+AF34</f>
        <v>266279.247</v>
      </c>
      <c r="AG35" s="472">
        <f t="shared" si="10"/>
        <v>0.6519107731148158</v>
      </c>
      <c r="AH35" s="462">
        <f>AH26+AH34</f>
        <v>0</v>
      </c>
      <c r="AI35" s="472">
        <f t="shared" si="11"/>
        <v>0.44359071978759995</v>
      </c>
      <c r="AJ35" s="466">
        <f t="shared" si="12"/>
        <v>100</v>
      </c>
      <c r="AK35" s="462">
        <f t="shared" si="13"/>
        <v>116781.32563</v>
      </c>
      <c r="AL35" s="462">
        <f t="shared" si="14"/>
        <v>-41133.77544999999</v>
      </c>
      <c r="AM35" s="462"/>
      <c r="AN35" s="462"/>
      <c r="AO35" s="470">
        <f t="shared" si="15"/>
        <v>2.8131610669666</v>
      </c>
      <c r="AP35" s="470"/>
      <c r="AQ35" s="470"/>
      <c r="AR35" s="476">
        <f t="shared" si="16"/>
        <v>0</v>
      </c>
      <c r="AS35" s="478">
        <f>AS26+AS34</f>
        <v>496206.0585500001</v>
      </c>
      <c r="AT35" s="462">
        <f>AT26+AT34</f>
        <v>181188.91068</v>
      </c>
      <c r="AU35" s="472">
        <f t="shared" si="17"/>
        <v>0.36514852561346256</v>
      </c>
      <c r="AV35" s="474">
        <f>AV26+AV34</f>
        <v>287806.55632999993</v>
      </c>
      <c r="AW35" s="472">
        <f t="shared" si="18"/>
        <v>0.5800141924325157</v>
      </c>
      <c r="AX35" s="462">
        <f>AX26+AX34</f>
        <v>0</v>
      </c>
      <c r="AY35" s="472">
        <f t="shared" si="19"/>
        <v>0.36514852561346256</v>
      </c>
      <c r="AZ35" s="466">
        <f t="shared" si="20"/>
        <v>100</v>
      </c>
      <c r="BA35" s="462">
        <f t="shared" si="21"/>
        <v>21527.30932999996</v>
      </c>
      <c r="BB35" s="462">
        <f t="shared" si="22"/>
        <v>21427.30932999996</v>
      </c>
      <c r="BC35" s="462"/>
      <c r="BD35" s="462"/>
      <c r="BE35" s="476">
        <f t="shared" si="23"/>
        <v>1.0808448633250038</v>
      </c>
      <c r="BF35" s="480">
        <f>BF26+BF34</f>
        <v>456307.13440000004</v>
      </c>
      <c r="BG35" s="462">
        <f>BG26+BG34</f>
        <v>181188.91068</v>
      </c>
      <c r="BH35" s="472">
        <f t="shared" si="40"/>
        <v>0.39707665521873986</v>
      </c>
      <c r="BI35" s="474">
        <f>BI26+BI34</f>
        <v>314814.26782</v>
      </c>
      <c r="BJ35" s="472">
        <f t="shared" si="41"/>
        <v>0.6899174790110404</v>
      </c>
      <c r="BK35" s="462">
        <f>BK26+BK34</f>
        <v>0</v>
      </c>
      <c r="BL35" s="483">
        <f t="shared" si="26"/>
        <v>0.39707665521873986</v>
      </c>
      <c r="BM35" s="466">
        <f t="shared" si="27"/>
        <v>100</v>
      </c>
      <c r="BN35" s="462">
        <f t="shared" si="28"/>
        <v>48535.020820000034</v>
      </c>
      <c r="BO35" s="485">
        <f t="shared" si="29"/>
        <v>1.1822711359101898</v>
      </c>
      <c r="BP35" s="462">
        <f t="shared" si="30"/>
        <v>27007.711490000074</v>
      </c>
      <c r="BQ35" s="485">
        <f t="shared" si="31"/>
        <v>1.0938398062726304</v>
      </c>
      <c r="BR35" s="482" t="e">
        <f t="shared" si="32"/>
        <v>#DIV/0!</v>
      </c>
    </row>
    <row r="36" spans="1:70" ht="13.5" customHeight="1" thickBot="1">
      <c r="A36" s="461"/>
      <c r="B36" s="463"/>
      <c r="C36" s="463"/>
      <c r="D36" s="463"/>
      <c r="E36" s="465">
        <f t="shared" si="0"/>
        <v>0</v>
      </c>
      <c r="F36" s="463"/>
      <c r="G36" s="463"/>
      <c r="H36" s="463"/>
      <c r="I36" s="465"/>
      <c r="J36" s="463"/>
      <c r="K36" s="463"/>
      <c r="L36" s="463" t="e">
        <f t="shared" si="36"/>
        <v>#DIV/0!</v>
      </c>
      <c r="M36" s="467">
        <f t="shared" si="2"/>
        <v>0</v>
      </c>
      <c r="N36" s="469">
        <f t="shared" si="3"/>
        <v>0</v>
      </c>
      <c r="O36" s="469">
        <f t="shared" si="4"/>
        <v>0</v>
      </c>
      <c r="P36" s="471"/>
      <c r="Q36" s="471" t="e">
        <f>K36/G36</f>
        <v>#DIV/0!</v>
      </c>
      <c r="R36" s="463"/>
      <c r="S36" s="463"/>
      <c r="T36" s="463"/>
      <c r="U36" s="463"/>
      <c r="V36" s="463"/>
      <c r="W36" s="463" t="e">
        <f>V36/R36*100</f>
        <v>#DIV/0!</v>
      </c>
      <c r="X36" s="467">
        <f t="shared" si="5"/>
        <v>0</v>
      </c>
      <c r="Y36" s="463">
        <f t="shared" si="6"/>
        <v>0</v>
      </c>
      <c r="Z36" s="463">
        <f t="shared" si="7"/>
        <v>0</v>
      </c>
      <c r="AA36" s="471" t="e">
        <f>V36/G36</f>
        <v>#DIV/0!</v>
      </c>
      <c r="AB36" s="471" t="e">
        <f t="shared" si="8"/>
        <v>#DIV/0!</v>
      </c>
      <c r="AC36" s="463"/>
      <c r="AD36" s="463"/>
      <c r="AE36" s="473"/>
      <c r="AF36" s="475"/>
      <c r="AG36" s="473" t="e">
        <f t="shared" si="10"/>
        <v>#DIV/0!</v>
      </c>
      <c r="AH36" s="463"/>
      <c r="AI36" s="473" t="e">
        <f t="shared" si="11"/>
        <v>#DIV/0!</v>
      </c>
      <c r="AJ36" s="467">
        <f>AD36/AD$35*100</f>
        <v>0</v>
      </c>
      <c r="AK36" s="463">
        <f t="shared" si="13"/>
        <v>0</v>
      </c>
      <c r="AL36" s="463"/>
      <c r="AM36" s="463"/>
      <c r="AN36" s="463"/>
      <c r="AO36" s="471" t="e">
        <f t="shared" si="15"/>
        <v>#DIV/0!</v>
      </c>
      <c r="AP36" s="471"/>
      <c r="AQ36" s="471"/>
      <c r="AR36" s="477" t="e">
        <f t="shared" si="16"/>
        <v>#DIV/0!</v>
      </c>
      <c r="AS36" s="479"/>
      <c r="AT36" s="463"/>
      <c r="AU36" s="473"/>
      <c r="AV36" s="475"/>
      <c r="AW36" s="473" t="e">
        <f t="shared" si="18"/>
        <v>#DIV/0!</v>
      </c>
      <c r="AX36" s="463"/>
      <c r="AY36" s="473" t="e">
        <f t="shared" si="19"/>
        <v>#DIV/0!</v>
      </c>
      <c r="AZ36" s="467">
        <f>AT36/AT$35*100</f>
        <v>0</v>
      </c>
      <c r="BA36" s="463">
        <f t="shared" si="21"/>
        <v>0</v>
      </c>
      <c r="BB36" s="463"/>
      <c r="BC36" s="463"/>
      <c r="BD36" s="463"/>
      <c r="BE36" s="477" t="e">
        <f t="shared" si="23"/>
        <v>#DIV/0!</v>
      </c>
      <c r="BF36" s="481"/>
      <c r="BG36" s="463"/>
      <c r="BH36" s="473"/>
      <c r="BI36" s="475"/>
      <c r="BJ36" s="473" t="e">
        <f t="shared" si="41"/>
        <v>#DIV/0!</v>
      </c>
      <c r="BK36" s="463"/>
      <c r="BL36" s="484" t="e">
        <f t="shared" si="26"/>
        <v>#DIV/0!</v>
      </c>
      <c r="BM36" s="467">
        <f>BG36/BG$35*100</f>
        <v>0</v>
      </c>
      <c r="BN36" s="463">
        <f t="shared" si="28"/>
        <v>0</v>
      </c>
      <c r="BO36" s="486" t="e">
        <f t="shared" si="29"/>
        <v>#DIV/0!</v>
      </c>
      <c r="BP36" s="463">
        <f t="shared" si="30"/>
        <v>0</v>
      </c>
      <c r="BQ36" s="486" t="e">
        <f t="shared" si="31"/>
        <v>#DIV/0!</v>
      </c>
      <c r="BR36" s="482" t="e">
        <f t="shared" si="32"/>
        <v>#DIV/0!</v>
      </c>
    </row>
  </sheetData>
  <sheetProtection selectLockedCells="1" selectUnlockedCells="1"/>
  <mergeCells count="122">
    <mergeCell ref="BR35:BR36"/>
    <mergeCell ref="BL35:BL36"/>
    <mergeCell ref="BM35:BM36"/>
    <mergeCell ref="BN35:BN36"/>
    <mergeCell ref="BO35:BO36"/>
    <mergeCell ref="BP35:BP36"/>
    <mergeCell ref="BQ35:BQ36"/>
    <mergeCell ref="BF35:BF36"/>
    <mergeCell ref="BG35:BG36"/>
    <mergeCell ref="BH35:BH36"/>
    <mergeCell ref="BI35:BI36"/>
    <mergeCell ref="BJ35:BJ36"/>
    <mergeCell ref="BK35:BK36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M24:BM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BJ7:BJ8"/>
    <mergeCell ref="A24:A25"/>
    <mergeCell ref="F24:F25"/>
    <mergeCell ref="G24:G25"/>
    <mergeCell ref="M24:M25"/>
    <mergeCell ref="X24:X25"/>
    <mergeCell ref="AZ24:AZ25"/>
    <mergeCell ref="I6:I7"/>
    <mergeCell ref="J6:J7"/>
    <mergeCell ref="K6:K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AA6:AB6"/>
    <mergeCell ref="AC6:AC7"/>
    <mergeCell ref="AD6:AJ6"/>
    <mergeCell ref="AK6:AN6"/>
    <mergeCell ref="AO6:AR6"/>
    <mergeCell ref="AS6:AS7"/>
    <mergeCell ref="P6:Q6"/>
    <mergeCell ref="R6:R7"/>
    <mergeCell ref="S6:V6"/>
    <mergeCell ref="W6:W7"/>
    <mergeCell ref="X6:X7"/>
    <mergeCell ref="Y6:Z6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6"/>
  <sheetViews>
    <sheetView zoomScalePageLayoutView="0" workbookViewId="0" topLeftCell="A14">
      <selection activeCell="AF34" sqref="AF34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57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6.710937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0039062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40" t="s">
        <v>0</v>
      </c>
      <c r="BO1" s="440"/>
      <c r="BP1" s="440"/>
      <c r="BQ1" s="440"/>
    </row>
    <row r="2" spans="1:70" ht="15">
      <c r="A2" s="2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441" t="s">
        <v>2</v>
      </c>
      <c r="B5" s="442" t="s">
        <v>3</v>
      </c>
      <c r="C5" s="442"/>
      <c r="D5" s="442"/>
      <c r="E5" s="442"/>
      <c r="F5" s="442" t="s">
        <v>4</v>
      </c>
      <c r="G5" s="442"/>
      <c r="H5" s="442"/>
      <c r="I5" s="442"/>
      <c r="J5" s="442" t="s">
        <v>5</v>
      </c>
      <c r="K5" s="442"/>
      <c r="L5" s="442"/>
      <c r="M5" s="442"/>
      <c r="N5" s="442"/>
      <c r="O5" s="442"/>
      <c r="P5" s="442"/>
      <c r="Q5" s="442"/>
      <c r="R5" s="442" t="s">
        <v>6</v>
      </c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 t="s">
        <v>8</v>
      </c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3"/>
      <c r="AS5" s="444" t="s">
        <v>9</v>
      </c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3"/>
      <c r="BF5" s="445" t="s">
        <v>92</v>
      </c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</row>
    <row r="6" spans="1:70" ht="33" customHeight="1">
      <c r="A6" s="441"/>
      <c r="B6" s="446" t="s">
        <v>10</v>
      </c>
      <c r="C6" s="446" t="s">
        <v>11</v>
      </c>
      <c r="D6" s="446" t="s">
        <v>12</v>
      </c>
      <c r="E6" s="446" t="s">
        <v>13</v>
      </c>
      <c r="F6" s="446" t="s">
        <v>10</v>
      </c>
      <c r="G6" s="446" t="s">
        <v>11</v>
      </c>
      <c r="H6" s="446" t="s">
        <v>12</v>
      </c>
      <c r="I6" s="446" t="s">
        <v>13</v>
      </c>
      <c r="J6" s="446" t="s">
        <v>10</v>
      </c>
      <c r="K6" s="446" t="s">
        <v>11</v>
      </c>
      <c r="L6" s="446" t="s">
        <v>12</v>
      </c>
      <c r="M6" s="446" t="s">
        <v>13</v>
      </c>
      <c r="N6" s="447" t="s">
        <v>14</v>
      </c>
      <c r="O6" s="447"/>
      <c r="P6" s="448" t="s">
        <v>15</v>
      </c>
      <c r="Q6" s="448"/>
      <c r="R6" s="446" t="s">
        <v>16</v>
      </c>
      <c r="S6" s="447" t="s">
        <v>11</v>
      </c>
      <c r="T6" s="447"/>
      <c r="U6" s="447"/>
      <c r="V6" s="447"/>
      <c r="W6" s="446" t="s">
        <v>12</v>
      </c>
      <c r="X6" s="446" t="s">
        <v>13</v>
      </c>
      <c r="Y6" s="447" t="s">
        <v>14</v>
      </c>
      <c r="Z6" s="447"/>
      <c r="AA6" s="448" t="s">
        <v>15</v>
      </c>
      <c r="AB6" s="448"/>
      <c r="AC6" s="446" t="s">
        <v>17</v>
      </c>
      <c r="AD6" s="447" t="s">
        <v>11</v>
      </c>
      <c r="AE6" s="447"/>
      <c r="AF6" s="447"/>
      <c r="AG6" s="447"/>
      <c r="AH6" s="447"/>
      <c r="AI6" s="447"/>
      <c r="AJ6" s="447"/>
      <c r="AK6" s="449" t="s">
        <v>14</v>
      </c>
      <c r="AL6" s="449"/>
      <c r="AM6" s="449"/>
      <c r="AN6" s="449"/>
      <c r="AO6" s="447" t="s">
        <v>18</v>
      </c>
      <c r="AP6" s="447"/>
      <c r="AQ6" s="447"/>
      <c r="AR6" s="450"/>
      <c r="AS6" s="451" t="s">
        <v>17</v>
      </c>
      <c r="AT6" s="447" t="s">
        <v>11</v>
      </c>
      <c r="AU6" s="447"/>
      <c r="AV6" s="447"/>
      <c r="AW6" s="447"/>
      <c r="AX6" s="447"/>
      <c r="AY6" s="447"/>
      <c r="AZ6" s="447"/>
      <c r="BA6" s="449" t="s">
        <v>14</v>
      </c>
      <c r="BB6" s="449"/>
      <c r="BC6" s="449"/>
      <c r="BD6" s="449"/>
      <c r="BE6" s="429" t="s">
        <v>18</v>
      </c>
      <c r="BF6" s="452" t="s">
        <v>17</v>
      </c>
      <c r="BG6" s="447" t="s">
        <v>11</v>
      </c>
      <c r="BH6" s="447"/>
      <c r="BI6" s="447"/>
      <c r="BJ6" s="447"/>
      <c r="BK6" s="447"/>
      <c r="BL6" s="447"/>
      <c r="BM6" s="447"/>
      <c r="BN6" s="453" t="s">
        <v>19</v>
      </c>
      <c r="BO6" s="453"/>
      <c r="BP6" s="453"/>
      <c r="BQ6" s="453"/>
      <c r="BR6" s="290" t="s">
        <v>18</v>
      </c>
    </row>
    <row r="7" spans="1:70" ht="56.25" customHeight="1">
      <c r="A7" s="441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289" t="s">
        <v>20</v>
      </c>
      <c r="O7" s="289" t="s">
        <v>21</v>
      </c>
      <c r="P7" s="289" t="s">
        <v>22</v>
      </c>
      <c r="Q7" s="289" t="s">
        <v>23</v>
      </c>
      <c r="R7" s="446"/>
      <c r="S7" s="291" t="s">
        <v>24</v>
      </c>
      <c r="T7" s="289" t="s">
        <v>25</v>
      </c>
      <c r="U7" s="289" t="s">
        <v>26</v>
      </c>
      <c r="V7" s="292" t="s">
        <v>27</v>
      </c>
      <c r="W7" s="446"/>
      <c r="X7" s="446"/>
      <c r="Y7" s="289" t="s">
        <v>28</v>
      </c>
      <c r="Z7" s="289" t="s">
        <v>29</v>
      </c>
      <c r="AA7" s="289" t="s">
        <v>30</v>
      </c>
      <c r="AB7" s="289" t="s">
        <v>31</v>
      </c>
      <c r="AC7" s="446"/>
      <c r="AD7" s="291" t="s">
        <v>25</v>
      </c>
      <c r="AE7" s="446" t="s">
        <v>12</v>
      </c>
      <c r="AF7" s="293" t="s">
        <v>26</v>
      </c>
      <c r="AG7" s="446" t="s">
        <v>12</v>
      </c>
      <c r="AH7" s="292" t="s">
        <v>27</v>
      </c>
      <c r="AI7" s="289" t="s">
        <v>32</v>
      </c>
      <c r="AJ7" s="294" t="s">
        <v>33</v>
      </c>
      <c r="AK7" s="295" t="s">
        <v>34</v>
      </c>
      <c r="AL7" s="295" t="s">
        <v>35</v>
      </c>
      <c r="AM7" s="295" t="s">
        <v>36</v>
      </c>
      <c r="AN7" s="295" t="s">
        <v>37</v>
      </c>
      <c r="AO7" s="289" t="s">
        <v>38</v>
      </c>
      <c r="AP7" s="289"/>
      <c r="AQ7" s="289"/>
      <c r="AR7" s="333" t="s">
        <v>31</v>
      </c>
      <c r="AS7" s="451"/>
      <c r="AT7" s="291" t="s">
        <v>25</v>
      </c>
      <c r="AU7" s="446" t="s">
        <v>12</v>
      </c>
      <c r="AV7" s="293" t="s">
        <v>26</v>
      </c>
      <c r="AW7" s="446" t="s">
        <v>12</v>
      </c>
      <c r="AX7" s="292" t="s">
        <v>27</v>
      </c>
      <c r="AY7" s="289" t="s">
        <v>32</v>
      </c>
      <c r="AZ7" s="294" t="s">
        <v>33</v>
      </c>
      <c r="BA7" s="295" t="s">
        <v>91</v>
      </c>
      <c r="BB7" s="295" t="s">
        <v>35</v>
      </c>
      <c r="BC7" s="295" t="s">
        <v>36</v>
      </c>
      <c r="BD7" s="295" t="s">
        <v>37</v>
      </c>
      <c r="BE7" s="333" t="s">
        <v>98</v>
      </c>
      <c r="BF7" s="452"/>
      <c r="BG7" s="291" t="s">
        <v>25</v>
      </c>
      <c r="BH7" s="446" t="s">
        <v>12</v>
      </c>
      <c r="BI7" s="293" t="s">
        <v>26</v>
      </c>
      <c r="BJ7" s="446" t="s">
        <v>12</v>
      </c>
      <c r="BK7" s="292" t="s">
        <v>27</v>
      </c>
      <c r="BL7" s="289" t="s">
        <v>32</v>
      </c>
      <c r="BM7" s="294" t="s">
        <v>33</v>
      </c>
      <c r="BN7" s="295" t="s">
        <v>43</v>
      </c>
      <c r="BO7" s="295" t="s">
        <v>94</v>
      </c>
      <c r="BP7" s="296" t="s">
        <v>93</v>
      </c>
      <c r="BQ7" s="296" t="s">
        <v>95</v>
      </c>
      <c r="BR7" s="289" t="s">
        <v>45</v>
      </c>
    </row>
    <row r="8" spans="1:70" ht="13.5" customHeight="1" hidden="1">
      <c r="A8" s="297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  <c r="Q8" s="298"/>
      <c r="R8" s="297"/>
      <c r="S8" s="299"/>
      <c r="T8" s="297"/>
      <c r="U8" s="297"/>
      <c r="V8" s="297"/>
      <c r="W8" s="297"/>
      <c r="X8" s="297"/>
      <c r="Y8" s="297"/>
      <c r="Z8" s="297"/>
      <c r="AA8" s="298"/>
      <c r="AB8" s="298"/>
      <c r="AC8" s="297"/>
      <c r="AD8" s="299"/>
      <c r="AE8" s="446"/>
      <c r="AF8" s="300"/>
      <c r="AG8" s="446"/>
      <c r="AH8" s="297"/>
      <c r="AI8" s="297"/>
      <c r="AJ8" s="297"/>
      <c r="AK8" s="301"/>
      <c r="AL8" s="301"/>
      <c r="AM8" s="301"/>
      <c r="AN8" s="301"/>
      <c r="AO8" s="298"/>
      <c r="AP8" s="298"/>
      <c r="AQ8" s="298"/>
      <c r="AR8" s="334"/>
      <c r="AS8" s="337"/>
      <c r="AT8" s="299"/>
      <c r="AU8" s="446"/>
      <c r="AV8" s="300"/>
      <c r="AW8" s="446"/>
      <c r="AX8" s="297"/>
      <c r="AY8" s="297"/>
      <c r="AZ8" s="297"/>
      <c r="BA8" s="301"/>
      <c r="BB8" s="301"/>
      <c r="BC8" s="301"/>
      <c r="BD8" s="301"/>
      <c r="BE8" s="334"/>
      <c r="BF8" s="330"/>
      <c r="BG8" s="299"/>
      <c r="BH8" s="446"/>
      <c r="BI8" s="300"/>
      <c r="BJ8" s="446"/>
      <c r="BK8" s="297"/>
      <c r="BL8" s="297"/>
      <c r="BM8" s="297"/>
      <c r="BN8" s="301"/>
      <c r="BO8" s="301"/>
      <c r="BP8" s="302"/>
      <c r="BQ8" s="302"/>
      <c r="BR8" s="298"/>
    </row>
    <row r="9" spans="1:70" ht="3" customHeight="1" hidden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  <c r="Q9" s="298"/>
      <c r="R9" s="297"/>
      <c r="S9" s="299"/>
      <c r="T9" s="297"/>
      <c r="U9" s="297"/>
      <c r="V9" s="297"/>
      <c r="W9" s="297"/>
      <c r="X9" s="297"/>
      <c r="Y9" s="297"/>
      <c r="Z9" s="297"/>
      <c r="AA9" s="298"/>
      <c r="AB9" s="298"/>
      <c r="AC9" s="297"/>
      <c r="AD9" s="299"/>
      <c r="AE9" s="297"/>
      <c r="AF9" s="300"/>
      <c r="AG9" s="297"/>
      <c r="AH9" s="297"/>
      <c r="AI9" s="297"/>
      <c r="AJ9" s="297"/>
      <c r="AK9" s="301"/>
      <c r="AL9" s="301"/>
      <c r="AM9" s="301"/>
      <c r="AN9" s="301"/>
      <c r="AO9" s="298"/>
      <c r="AP9" s="298"/>
      <c r="AQ9" s="298"/>
      <c r="AR9" s="334"/>
      <c r="AS9" s="337"/>
      <c r="AT9" s="299"/>
      <c r="AU9" s="297"/>
      <c r="AV9" s="300"/>
      <c r="AW9" s="297"/>
      <c r="AX9" s="297"/>
      <c r="AY9" s="297"/>
      <c r="AZ9" s="297"/>
      <c r="BA9" s="301"/>
      <c r="BB9" s="301"/>
      <c r="BC9" s="301"/>
      <c r="BD9" s="301"/>
      <c r="BE9" s="334"/>
      <c r="BF9" s="330"/>
      <c r="BG9" s="299"/>
      <c r="BH9" s="297"/>
      <c r="BI9" s="300"/>
      <c r="BJ9" s="297"/>
      <c r="BK9" s="297"/>
      <c r="BL9" s="297"/>
      <c r="BM9" s="297"/>
      <c r="BN9" s="301"/>
      <c r="BO9" s="301"/>
      <c r="BP9" s="302"/>
      <c r="BQ9" s="302"/>
      <c r="BR9" s="298"/>
    </row>
    <row r="10" spans="1:70" ht="13.5" customHeight="1" hidden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  <c r="Q10" s="298"/>
      <c r="R10" s="297"/>
      <c r="S10" s="299"/>
      <c r="T10" s="297"/>
      <c r="U10" s="297"/>
      <c r="V10" s="297"/>
      <c r="W10" s="297"/>
      <c r="X10" s="297"/>
      <c r="Y10" s="297"/>
      <c r="Z10" s="297"/>
      <c r="AA10" s="298"/>
      <c r="AB10" s="298"/>
      <c r="AC10" s="297"/>
      <c r="AD10" s="299"/>
      <c r="AE10" s="297"/>
      <c r="AF10" s="300"/>
      <c r="AG10" s="297"/>
      <c r="AH10" s="297"/>
      <c r="AI10" s="297"/>
      <c r="AJ10" s="297"/>
      <c r="AK10" s="301"/>
      <c r="AL10" s="301"/>
      <c r="AM10" s="301"/>
      <c r="AN10" s="301"/>
      <c r="AO10" s="298"/>
      <c r="AP10" s="298"/>
      <c r="AQ10" s="298"/>
      <c r="AR10" s="334"/>
      <c r="AS10" s="337"/>
      <c r="AT10" s="299"/>
      <c r="AU10" s="297"/>
      <c r="AV10" s="300"/>
      <c r="AW10" s="297"/>
      <c r="AX10" s="297"/>
      <c r="AY10" s="297"/>
      <c r="AZ10" s="297"/>
      <c r="BA10" s="301"/>
      <c r="BB10" s="301"/>
      <c r="BC10" s="301"/>
      <c r="BD10" s="301"/>
      <c r="BE10" s="334"/>
      <c r="BF10" s="330"/>
      <c r="BG10" s="299"/>
      <c r="BH10" s="297"/>
      <c r="BI10" s="300"/>
      <c r="BJ10" s="297"/>
      <c r="BK10" s="297"/>
      <c r="BL10" s="297"/>
      <c r="BM10" s="297"/>
      <c r="BN10" s="301"/>
      <c r="BO10" s="301"/>
      <c r="BP10" s="302"/>
      <c r="BQ10" s="302"/>
      <c r="BR10" s="298"/>
    </row>
    <row r="11" spans="1:70" ht="13.5" thickBot="1">
      <c r="A11" s="390">
        <v>1</v>
      </c>
      <c r="B11" s="390">
        <v>2</v>
      </c>
      <c r="C11" s="390">
        <v>3</v>
      </c>
      <c r="D11" s="390">
        <v>4</v>
      </c>
      <c r="E11" s="390">
        <v>5</v>
      </c>
      <c r="F11" s="390">
        <v>6</v>
      </c>
      <c r="G11" s="390">
        <v>7</v>
      </c>
      <c r="H11" s="390">
        <v>8</v>
      </c>
      <c r="I11" s="390">
        <v>9</v>
      </c>
      <c r="J11" s="390">
        <v>10</v>
      </c>
      <c r="K11" s="390">
        <v>11</v>
      </c>
      <c r="L11" s="390">
        <v>12</v>
      </c>
      <c r="M11" s="390">
        <v>13</v>
      </c>
      <c r="N11" s="390">
        <v>14</v>
      </c>
      <c r="O11" s="390">
        <v>15</v>
      </c>
      <c r="P11" s="390">
        <v>16</v>
      </c>
      <c r="Q11" s="390">
        <v>17</v>
      </c>
      <c r="R11" s="390">
        <v>2</v>
      </c>
      <c r="S11" s="391">
        <v>3</v>
      </c>
      <c r="T11" s="390">
        <v>20</v>
      </c>
      <c r="U11" s="390">
        <v>21</v>
      </c>
      <c r="V11" s="390">
        <v>4</v>
      </c>
      <c r="W11" s="390">
        <v>5</v>
      </c>
      <c r="X11" s="390">
        <v>6</v>
      </c>
      <c r="Y11" s="390">
        <v>25</v>
      </c>
      <c r="Z11" s="390">
        <v>26</v>
      </c>
      <c r="AA11" s="390">
        <v>27</v>
      </c>
      <c r="AB11" s="390">
        <v>28</v>
      </c>
      <c r="AC11" s="390">
        <v>2</v>
      </c>
      <c r="AD11" s="391">
        <v>3</v>
      </c>
      <c r="AE11" s="390">
        <v>31</v>
      </c>
      <c r="AF11" s="392">
        <v>3</v>
      </c>
      <c r="AG11" s="390">
        <v>4</v>
      </c>
      <c r="AH11" s="390">
        <v>35</v>
      </c>
      <c r="AI11" s="390">
        <v>4</v>
      </c>
      <c r="AJ11" s="390">
        <v>5</v>
      </c>
      <c r="AK11" s="393">
        <v>11</v>
      </c>
      <c r="AL11" s="393">
        <v>39</v>
      </c>
      <c r="AM11" s="393">
        <v>40</v>
      </c>
      <c r="AN11" s="393">
        <v>41</v>
      </c>
      <c r="AO11" s="390">
        <v>12</v>
      </c>
      <c r="AP11" s="390">
        <v>43</v>
      </c>
      <c r="AQ11" s="390">
        <v>44</v>
      </c>
      <c r="AR11" s="394">
        <v>45</v>
      </c>
      <c r="AS11" s="395">
        <v>6</v>
      </c>
      <c r="AT11" s="391">
        <v>7</v>
      </c>
      <c r="AU11" s="390">
        <v>31</v>
      </c>
      <c r="AV11" s="392">
        <v>7</v>
      </c>
      <c r="AW11" s="390">
        <v>8</v>
      </c>
      <c r="AX11" s="390">
        <v>35</v>
      </c>
      <c r="AY11" s="390">
        <v>8</v>
      </c>
      <c r="AZ11" s="390">
        <v>9</v>
      </c>
      <c r="BA11" s="393">
        <v>10</v>
      </c>
      <c r="BB11" s="393">
        <v>39</v>
      </c>
      <c r="BC11" s="393">
        <v>40</v>
      </c>
      <c r="BD11" s="393">
        <v>41</v>
      </c>
      <c r="BE11" s="394">
        <v>11</v>
      </c>
      <c r="BF11" s="396">
        <v>12</v>
      </c>
      <c r="BG11" s="391">
        <v>13</v>
      </c>
      <c r="BH11" s="390">
        <v>14</v>
      </c>
      <c r="BI11" s="392">
        <v>13</v>
      </c>
      <c r="BJ11" s="390">
        <v>14</v>
      </c>
      <c r="BK11" s="390">
        <v>35</v>
      </c>
      <c r="BL11" s="390">
        <v>15</v>
      </c>
      <c r="BM11" s="390">
        <v>15</v>
      </c>
      <c r="BN11" s="393">
        <v>16</v>
      </c>
      <c r="BO11" s="393">
        <v>17</v>
      </c>
      <c r="BP11" s="397">
        <v>18</v>
      </c>
      <c r="BQ11" s="397">
        <v>19</v>
      </c>
      <c r="BR11" s="303">
        <v>18</v>
      </c>
    </row>
    <row r="12" spans="1:70" ht="21" customHeight="1" thickBot="1">
      <c r="A12" s="358" t="s">
        <v>46</v>
      </c>
      <c r="B12" s="359">
        <f>B13+B15+B16</f>
        <v>74884</v>
      </c>
      <c r="C12" s="359">
        <f>C13+C15+C16</f>
        <v>75835</v>
      </c>
      <c r="D12" s="359">
        <f>C12/B12*100</f>
        <v>101.26996421131349</v>
      </c>
      <c r="E12" s="360">
        <f aca="true" t="shared" si="0" ref="E12:E36">C12/C$35*100</f>
        <v>22.65516705702404</v>
      </c>
      <c r="F12" s="359">
        <f>F13+F15+F16</f>
        <v>65662</v>
      </c>
      <c r="G12" s="359">
        <f>G13+G15+G16</f>
        <v>64664</v>
      </c>
      <c r="H12" s="359">
        <f>G12/F12*100</f>
        <v>98.48009503213426</v>
      </c>
      <c r="I12" s="360">
        <f aca="true" t="shared" si="1" ref="I12:I30">G12/G$35*100</f>
        <v>19.134417924757212</v>
      </c>
      <c r="J12" s="359">
        <f>J13+J15+J16</f>
        <v>77476</v>
      </c>
      <c r="K12" s="359">
        <f>K13+K15+K16</f>
        <v>69865.68937000001</v>
      </c>
      <c r="L12" s="359">
        <f>K12/J12*100</f>
        <v>90.17720244979091</v>
      </c>
      <c r="M12" s="361">
        <f aca="true" t="shared" si="2" ref="M12:M36">K12/K$35*100</f>
        <v>19.19756668645333</v>
      </c>
      <c r="N12" s="362">
        <f aca="true" t="shared" si="3" ref="N12:N36">K12-C12</f>
        <v>-5969.310629999993</v>
      </c>
      <c r="O12" s="362">
        <f aca="true" t="shared" si="4" ref="O12:O36">K12-G12</f>
        <v>5201.689370000007</v>
      </c>
      <c r="P12" s="363">
        <f>K12/C12</f>
        <v>0.9212855458561351</v>
      </c>
      <c r="Q12" s="363">
        <f>K12/G12</f>
        <v>1.0804418126005197</v>
      </c>
      <c r="R12" s="359">
        <f>R13+R15+R16</f>
        <v>83610.5</v>
      </c>
      <c r="S12" s="359">
        <f>S13+S15+S16</f>
        <v>17368.0494</v>
      </c>
      <c r="T12" s="359">
        <f>T13+T15+T16</f>
        <v>39633.49547</v>
      </c>
      <c r="U12" s="359">
        <f>U13+U15+U16</f>
        <v>57871.44086</v>
      </c>
      <c r="V12" s="359">
        <f>V13+V15+V16</f>
        <v>78989.04999999999</v>
      </c>
      <c r="W12" s="359">
        <f>V12/R12*100</f>
        <v>94.47264398610221</v>
      </c>
      <c r="X12" s="361">
        <f aca="true" t="shared" si="5" ref="X12:X36">V12/V$35*100</f>
        <v>25.693189876714186</v>
      </c>
      <c r="Y12" s="359">
        <f aca="true" t="shared" si="6" ref="Y12:Y36">V12-G12</f>
        <v>14325.049999999988</v>
      </c>
      <c r="Z12" s="359">
        <f aca="true" t="shared" si="7" ref="Z12:Z36">V12-K12</f>
        <v>9123.360629999981</v>
      </c>
      <c r="AA12" s="363">
        <f>V12/G12</f>
        <v>1.2215305270320425</v>
      </c>
      <c r="AB12" s="363">
        <f aca="true" t="shared" si="8" ref="AB12:AB36">V12/K12</f>
        <v>1.1305842783813926</v>
      </c>
      <c r="AC12" s="359">
        <f>AC13+AC15+AC16</f>
        <v>67941</v>
      </c>
      <c r="AD12" s="359">
        <f>AD13+AD15+AD16</f>
        <v>32161</v>
      </c>
      <c r="AE12" s="364">
        <f aca="true" t="shared" si="9" ref="AE12:AE35">AD12/AC12</f>
        <v>0.4733665974889978</v>
      </c>
      <c r="AF12" s="365">
        <f>AF13+AF15+AF16</f>
        <v>49750.712</v>
      </c>
      <c r="AG12" s="364">
        <f aca="true" t="shared" si="10" ref="AG12:AG36">AF12/AC12</f>
        <v>0.732263463887785</v>
      </c>
      <c r="AH12" s="359">
        <f>AH13+AH15+AH16</f>
        <v>0</v>
      </c>
      <c r="AI12" s="364">
        <f aca="true" t="shared" si="11" ref="AI12:AI36">AD12/AC12</f>
        <v>0.4733665974889978</v>
      </c>
      <c r="AJ12" s="361">
        <f aca="true" t="shared" si="12" ref="AJ12:AJ35">AF12/AF$35*100</f>
        <v>17.277096350296016</v>
      </c>
      <c r="AK12" s="359">
        <f aca="true" t="shared" si="13" ref="AK12:AK36">AD12-S12</f>
        <v>14792.9506</v>
      </c>
      <c r="AL12" s="359">
        <f aca="true" t="shared" si="14" ref="AL12:AL35">AK12-T12</f>
        <v>-24840.54487</v>
      </c>
      <c r="AM12" s="359"/>
      <c r="AN12" s="359"/>
      <c r="AO12" s="363">
        <f aca="true" t="shared" si="15" ref="AO12:AO36">AD12/S12</f>
        <v>1.851733563125402</v>
      </c>
      <c r="AP12" s="363"/>
      <c r="AQ12" s="363"/>
      <c r="AR12" s="366">
        <f aca="true" t="shared" si="16" ref="AR12:AR36">AH12/V12</f>
        <v>0</v>
      </c>
      <c r="AS12" s="367">
        <f>AS13+AS15+AS16</f>
        <v>71556</v>
      </c>
      <c r="AT12" s="359">
        <f>AT13+AT15+AT16</f>
        <v>38670.085909999994</v>
      </c>
      <c r="AU12" s="364">
        <f aca="true" t="shared" si="17" ref="AU12:AU35">AT12/AS12</f>
        <v>0.5404170986360333</v>
      </c>
      <c r="AV12" s="365">
        <f>AV13+AV15+AV16</f>
        <v>57733</v>
      </c>
      <c r="AW12" s="364">
        <f aca="true" t="shared" si="18" ref="AW12:AW36">AV12/AS12</f>
        <v>0.8068226284308793</v>
      </c>
      <c r="AX12" s="359">
        <f>AX13+AX15+AX16</f>
        <v>0</v>
      </c>
      <c r="AY12" s="364">
        <f aca="true" t="shared" si="19" ref="AY12:AY36">AT12/AS12</f>
        <v>0.5404170986360333</v>
      </c>
      <c r="AZ12" s="361">
        <f aca="true" t="shared" si="20" ref="AZ12:AZ35">AV12/AV$35*100</f>
        <v>21.68145563914577</v>
      </c>
      <c r="BA12" s="359">
        <f aca="true" t="shared" si="21" ref="BA12:BA36">AV12-AF12</f>
        <v>7982.2880000000005</v>
      </c>
      <c r="BB12" s="359">
        <f aca="true" t="shared" si="22" ref="BB12:BB35">BA12-AJ12</f>
        <v>7965.010903649704</v>
      </c>
      <c r="BC12" s="359"/>
      <c r="BD12" s="359"/>
      <c r="BE12" s="366">
        <f aca="true" t="shared" si="23" ref="BE12:BE36">AV12/AF12</f>
        <v>1.1604457037720386</v>
      </c>
      <c r="BF12" s="368">
        <f>BF13+BF14+BF15+BF16</f>
        <v>86502.61968</v>
      </c>
      <c r="BG12" s="359">
        <f>BG13+BG15+BG16</f>
        <v>38670.085909999994</v>
      </c>
      <c r="BH12" s="364">
        <f aca="true" t="shared" si="24" ref="BH12:BH23">BG12/BF12</f>
        <v>0.44703947756787743</v>
      </c>
      <c r="BI12" s="365">
        <f>BI13+BI14+BI15+BI16</f>
        <v>60011.831379999996</v>
      </c>
      <c r="BJ12" s="364">
        <f aca="true" t="shared" si="25" ref="BJ12:BJ23">BI12/BF12</f>
        <v>0.6937573867936295</v>
      </c>
      <c r="BK12" s="359">
        <f>BK13+BK15+BK16</f>
        <v>0</v>
      </c>
      <c r="BL12" s="369">
        <f aca="true" t="shared" si="26" ref="BL12:BL36">BG12/BF12</f>
        <v>0.44703947756787743</v>
      </c>
      <c r="BM12" s="361">
        <f aca="true" t="shared" si="27" ref="BM12:BM35">BI12/BI$35*100</f>
        <v>20.85137448969216</v>
      </c>
      <c r="BN12" s="359">
        <f aca="true" t="shared" si="28" ref="BN12:BN36">BI12-AF12</f>
        <v>10261.119379999996</v>
      </c>
      <c r="BO12" s="389">
        <f aca="true" t="shared" si="29" ref="BO12:BO36">BI12/AF12</f>
        <v>1.206250704110526</v>
      </c>
      <c r="BP12" s="359">
        <f aca="true" t="shared" si="30" ref="BP12:BP36">BI12-AV12</f>
        <v>2278.831379999996</v>
      </c>
      <c r="BQ12" s="370">
        <f aca="true" t="shared" si="31" ref="BQ12:BQ36">BI12/AV12</f>
        <v>1.0394719030710338</v>
      </c>
      <c r="BR12" s="304" t="e">
        <f aca="true" t="shared" si="32" ref="BR12:BR36">BG12/AQ12</f>
        <v>#DIV/0!</v>
      </c>
    </row>
    <row r="13" spans="1:70" ht="22.5" customHeight="1">
      <c r="A13" s="340" t="s">
        <v>47</v>
      </c>
      <c r="B13" s="341">
        <v>62980</v>
      </c>
      <c r="C13" s="341">
        <v>64012</v>
      </c>
      <c r="D13" s="341">
        <f>C13/B13*100</f>
        <v>101.63861543347095</v>
      </c>
      <c r="E13" s="342">
        <f t="shared" si="0"/>
        <v>19.123129869509107</v>
      </c>
      <c r="F13" s="341">
        <v>53155</v>
      </c>
      <c r="G13" s="341">
        <v>52188</v>
      </c>
      <c r="H13" s="341">
        <f>G13/F13*100</f>
        <v>98.180792023328</v>
      </c>
      <c r="I13" s="342">
        <f t="shared" si="1"/>
        <v>15.442703863930923</v>
      </c>
      <c r="J13" s="341">
        <v>63779</v>
      </c>
      <c r="K13" s="341">
        <v>56128.11841</v>
      </c>
      <c r="L13" s="341">
        <f>K13/J13*100</f>
        <v>88.00407408394612</v>
      </c>
      <c r="M13" s="343">
        <f t="shared" si="2"/>
        <v>15.422781996105336</v>
      </c>
      <c r="N13" s="344">
        <f t="shared" si="3"/>
        <v>-7883.881589999997</v>
      </c>
      <c r="O13" s="344">
        <f t="shared" si="4"/>
        <v>3940.1184100000028</v>
      </c>
      <c r="P13" s="345">
        <f>K13/C13</f>
        <v>0.8768374431356621</v>
      </c>
      <c r="Q13" s="345">
        <f>K13/G13</f>
        <v>1.0754985515827393</v>
      </c>
      <c r="R13" s="341">
        <v>71642</v>
      </c>
      <c r="S13" s="346">
        <v>14610.95934</v>
      </c>
      <c r="T13" s="341">
        <v>33791.6434</v>
      </c>
      <c r="U13" s="341">
        <v>49003.67068</v>
      </c>
      <c r="V13" s="341">
        <v>67090.54</v>
      </c>
      <c r="W13" s="341">
        <f>V13/R13*100</f>
        <v>93.64693894642807</v>
      </c>
      <c r="X13" s="343">
        <f t="shared" si="5"/>
        <v>21.822898023856318</v>
      </c>
      <c r="Y13" s="341">
        <f t="shared" si="6"/>
        <v>14902.539999999994</v>
      </c>
      <c r="Z13" s="341">
        <f t="shared" si="7"/>
        <v>10962.42158999999</v>
      </c>
      <c r="AA13" s="345">
        <f>V13/G13</f>
        <v>1.28555491683912</v>
      </c>
      <c r="AB13" s="345">
        <f t="shared" si="8"/>
        <v>1.1953106909788531</v>
      </c>
      <c r="AC13" s="341">
        <v>57277</v>
      </c>
      <c r="AD13" s="346">
        <v>27056</v>
      </c>
      <c r="AE13" s="347">
        <f t="shared" si="9"/>
        <v>0.47237110882204025</v>
      </c>
      <c r="AF13" s="348">
        <v>41622.53</v>
      </c>
      <c r="AG13" s="347">
        <f t="shared" si="10"/>
        <v>0.7266883740419365</v>
      </c>
      <c r="AH13" s="341"/>
      <c r="AI13" s="347">
        <f t="shared" si="11"/>
        <v>0.47237110882204025</v>
      </c>
      <c r="AJ13" s="349">
        <f t="shared" si="12"/>
        <v>14.454395369318263</v>
      </c>
      <c r="AK13" s="350">
        <f t="shared" si="13"/>
        <v>12445.04066</v>
      </c>
      <c r="AL13" s="350">
        <f t="shared" si="14"/>
        <v>-21346.602740000002</v>
      </c>
      <c r="AM13" s="350"/>
      <c r="AN13" s="350"/>
      <c r="AO13" s="345">
        <f t="shared" si="15"/>
        <v>1.851760679802152</v>
      </c>
      <c r="AP13" s="345"/>
      <c r="AQ13" s="345"/>
      <c r="AR13" s="351">
        <f t="shared" si="16"/>
        <v>0</v>
      </c>
      <c r="AS13" s="352">
        <v>61597</v>
      </c>
      <c r="AT13" s="346">
        <v>33292.64902</v>
      </c>
      <c r="AU13" s="347">
        <f t="shared" si="17"/>
        <v>0.5404914041268243</v>
      </c>
      <c r="AV13" s="348">
        <v>49679</v>
      </c>
      <c r="AW13" s="347">
        <f t="shared" si="18"/>
        <v>0.8065165511307368</v>
      </c>
      <c r="AX13" s="341"/>
      <c r="AY13" s="347">
        <f t="shared" si="19"/>
        <v>0.5404914041268243</v>
      </c>
      <c r="AZ13" s="343">
        <f t="shared" si="20"/>
        <v>18.656800005146497</v>
      </c>
      <c r="BA13" s="350">
        <f t="shared" si="21"/>
        <v>8056.470000000001</v>
      </c>
      <c r="BB13" s="350">
        <f t="shared" si="22"/>
        <v>8042.015604630683</v>
      </c>
      <c r="BC13" s="350"/>
      <c r="BD13" s="350"/>
      <c r="BE13" s="351">
        <f t="shared" si="23"/>
        <v>1.1935603145700178</v>
      </c>
      <c r="BF13" s="353">
        <v>75675</v>
      </c>
      <c r="BG13" s="346">
        <v>33292.64902</v>
      </c>
      <c r="BH13" s="347">
        <f t="shared" si="24"/>
        <v>0.4399425043937892</v>
      </c>
      <c r="BI13" s="348">
        <v>53013.50472</v>
      </c>
      <c r="BJ13" s="347">
        <f t="shared" si="25"/>
        <v>0.7005418529236868</v>
      </c>
      <c r="BK13" s="341"/>
      <c r="BL13" s="354">
        <f t="shared" si="26"/>
        <v>0.4399425043937892</v>
      </c>
      <c r="BM13" s="343">
        <f t="shared" si="27"/>
        <v>18.41977514280923</v>
      </c>
      <c r="BN13" s="350">
        <f t="shared" si="28"/>
        <v>11390.974719999998</v>
      </c>
      <c r="BO13" s="355">
        <f t="shared" si="29"/>
        <v>1.2736732899225491</v>
      </c>
      <c r="BP13" s="356">
        <f t="shared" si="30"/>
        <v>3334.504719999997</v>
      </c>
      <c r="BQ13" s="357">
        <f t="shared" si="31"/>
        <v>1.0671210112924978</v>
      </c>
      <c r="BR13" s="310" t="e">
        <f t="shared" si="32"/>
        <v>#DIV/0!</v>
      </c>
    </row>
    <row r="14" spans="1:70" ht="22.5" customHeight="1">
      <c r="A14" s="340" t="s">
        <v>97</v>
      </c>
      <c r="B14" s="341"/>
      <c r="C14" s="341"/>
      <c r="D14" s="341"/>
      <c r="E14" s="342"/>
      <c r="F14" s="341"/>
      <c r="G14" s="341"/>
      <c r="H14" s="341"/>
      <c r="I14" s="342"/>
      <c r="J14" s="341"/>
      <c r="K14" s="341"/>
      <c r="L14" s="341"/>
      <c r="M14" s="343"/>
      <c r="N14" s="344"/>
      <c r="O14" s="344"/>
      <c r="P14" s="345"/>
      <c r="Q14" s="345"/>
      <c r="R14" s="341"/>
      <c r="S14" s="346"/>
      <c r="T14" s="341"/>
      <c r="U14" s="341"/>
      <c r="V14" s="341"/>
      <c r="W14" s="341"/>
      <c r="X14" s="343"/>
      <c r="Y14" s="341"/>
      <c r="Z14" s="341"/>
      <c r="AA14" s="345"/>
      <c r="AB14" s="345"/>
      <c r="AC14" s="341">
        <v>0</v>
      </c>
      <c r="AD14" s="346"/>
      <c r="AE14" s="347"/>
      <c r="AF14" s="348">
        <v>0</v>
      </c>
      <c r="AG14" s="347"/>
      <c r="AH14" s="341"/>
      <c r="AI14" s="347"/>
      <c r="AJ14" s="349"/>
      <c r="AK14" s="350"/>
      <c r="AL14" s="350"/>
      <c r="AM14" s="350"/>
      <c r="AN14" s="350"/>
      <c r="AO14" s="345"/>
      <c r="AP14" s="345"/>
      <c r="AQ14" s="345"/>
      <c r="AR14" s="351"/>
      <c r="AS14" s="352">
        <v>0</v>
      </c>
      <c r="AT14" s="346"/>
      <c r="AU14" s="347"/>
      <c r="AV14" s="348">
        <v>0</v>
      </c>
      <c r="AW14" s="347"/>
      <c r="AX14" s="341"/>
      <c r="AY14" s="347"/>
      <c r="AZ14" s="343"/>
      <c r="BA14" s="350"/>
      <c r="BB14" s="350"/>
      <c r="BC14" s="350"/>
      <c r="BD14" s="350"/>
      <c r="BE14" s="351"/>
      <c r="BF14" s="353">
        <v>220.61968</v>
      </c>
      <c r="BG14" s="346"/>
      <c r="BH14" s="347"/>
      <c r="BI14" s="348">
        <v>145.572</v>
      </c>
      <c r="BJ14" s="347">
        <f>BI14/BF14</f>
        <v>0.6598323413396303</v>
      </c>
      <c r="BK14" s="341"/>
      <c r="BL14" s="354">
        <f>BG14/BF14</f>
        <v>0</v>
      </c>
      <c r="BM14" s="343">
        <f>BI14/BI$35*100</f>
        <v>0.05057963100631286</v>
      </c>
      <c r="BN14" s="350">
        <f>BI14-AF14</f>
        <v>145.572</v>
      </c>
      <c r="BO14" s="355"/>
      <c r="BP14" s="356">
        <f>BI14-AV14</f>
        <v>145.572</v>
      </c>
      <c r="BQ14" s="357"/>
      <c r="BR14" s="310"/>
    </row>
    <row r="15" spans="1:70" ht="21" customHeight="1">
      <c r="A15" s="305" t="s">
        <v>48</v>
      </c>
      <c r="B15" s="306">
        <v>9853</v>
      </c>
      <c r="C15" s="306">
        <v>9741</v>
      </c>
      <c r="D15" s="306">
        <f>C15/B15*100</f>
        <v>98.86329036841572</v>
      </c>
      <c r="E15" s="307">
        <f t="shared" si="0"/>
        <v>2.9100544907031214</v>
      </c>
      <c r="F15" s="306">
        <v>10422</v>
      </c>
      <c r="G15" s="306">
        <v>10412</v>
      </c>
      <c r="H15" s="306">
        <f>G15/F15*100</f>
        <v>99.90404912684706</v>
      </c>
      <c r="I15" s="307">
        <f t="shared" si="1"/>
        <v>3.080965598054127</v>
      </c>
      <c r="J15" s="306">
        <v>10766</v>
      </c>
      <c r="K15" s="306">
        <v>10779.78116</v>
      </c>
      <c r="L15" s="306">
        <f>K15/J15*100</f>
        <v>100.12800631618057</v>
      </c>
      <c r="M15" s="308">
        <f t="shared" si="2"/>
        <v>2.9620486042657546</v>
      </c>
      <c r="N15" s="309">
        <f t="shared" si="3"/>
        <v>1038.7811600000005</v>
      </c>
      <c r="O15" s="309">
        <f t="shared" si="4"/>
        <v>367.78116000000045</v>
      </c>
      <c r="P15" s="310">
        <f>K15/C15</f>
        <v>1.1066400944461554</v>
      </c>
      <c r="Q15" s="310">
        <f>K15/G15</f>
        <v>1.0353228159815597</v>
      </c>
      <c r="R15" s="306">
        <v>10067</v>
      </c>
      <c r="S15" s="311">
        <v>2485.0504</v>
      </c>
      <c r="T15" s="306">
        <v>5034.82685</v>
      </c>
      <c r="U15" s="306">
        <v>7402.8722</v>
      </c>
      <c r="V15" s="306">
        <v>10101.81</v>
      </c>
      <c r="W15" s="306">
        <f>V15/R15*100</f>
        <v>100.3457832522102</v>
      </c>
      <c r="X15" s="308">
        <f t="shared" si="5"/>
        <v>3.285869654445649</v>
      </c>
      <c r="Y15" s="306">
        <f t="shared" si="6"/>
        <v>-310.1900000000005</v>
      </c>
      <c r="Z15" s="306">
        <f t="shared" si="7"/>
        <v>-677.971160000001</v>
      </c>
      <c r="AA15" s="310">
        <f>V15/G15</f>
        <v>0.9702084133691894</v>
      </c>
      <c r="AB15" s="310">
        <f t="shared" si="8"/>
        <v>0.9371071499562798</v>
      </c>
      <c r="AC15" s="306">
        <v>9174</v>
      </c>
      <c r="AD15" s="311">
        <v>4198</v>
      </c>
      <c r="AE15" s="312">
        <f t="shared" si="9"/>
        <v>0.4575975583169828</v>
      </c>
      <c r="AF15" s="313">
        <v>6808.477</v>
      </c>
      <c r="AG15" s="312">
        <f t="shared" si="10"/>
        <v>0.7421492260736865</v>
      </c>
      <c r="AH15" s="306"/>
      <c r="AI15" s="312">
        <f t="shared" si="11"/>
        <v>0.4575975583169828</v>
      </c>
      <c r="AJ15" s="314">
        <f t="shared" si="12"/>
        <v>2.364402606494845</v>
      </c>
      <c r="AK15" s="315">
        <f t="shared" si="13"/>
        <v>1712.9496</v>
      </c>
      <c r="AL15" s="315">
        <f t="shared" si="14"/>
        <v>-3321.8772500000005</v>
      </c>
      <c r="AM15" s="315"/>
      <c r="AN15" s="315"/>
      <c r="AO15" s="310">
        <f t="shared" si="15"/>
        <v>1.6893017542018463</v>
      </c>
      <c r="AP15" s="310"/>
      <c r="AQ15" s="310"/>
      <c r="AR15" s="335">
        <f t="shared" si="16"/>
        <v>0</v>
      </c>
      <c r="AS15" s="338">
        <v>8314</v>
      </c>
      <c r="AT15" s="311">
        <v>4351.99252</v>
      </c>
      <c r="AU15" s="312">
        <f t="shared" si="17"/>
        <v>0.5234535145537647</v>
      </c>
      <c r="AV15" s="313">
        <v>6487</v>
      </c>
      <c r="AW15" s="312">
        <f t="shared" si="18"/>
        <v>0.7802501804185711</v>
      </c>
      <c r="AX15" s="306"/>
      <c r="AY15" s="312">
        <f t="shared" si="19"/>
        <v>0.5234535145537647</v>
      </c>
      <c r="AZ15" s="308">
        <f t="shared" si="20"/>
        <v>2.4361734663214905</v>
      </c>
      <c r="BA15" s="315">
        <f t="shared" si="21"/>
        <v>-321.47699999999986</v>
      </c>
      <c r="BB15" s="315">
        <f t="shared" si="22"/>
        <v>-323.8414026064947</v>
      </c>
      <c r="BC15" s="315"/>
      <c r="BD15" s="315"/>
      <c r="BE15" s="335">
        <f t="shared" si="23"/>
        <v>0.952782832342681</v>
      </c>
      <c r="BF15" s="331">
        <v>8552</v>
      </c>
      <c r="BG15" s="311">
        <v>4351.99252</v>
      </c>
      <c r="BH15" s="312">
        <f t="shared" si="24"/>
        <v>0.508885935453695</v>
      </c>
      <c r="BI15" s="313">
        <v>5201.71775</v>
      </c>
      <c r="BJ15" s="312">
        <f t="shared" si="25"/>
        <v>0.6082457612254443</v>
      </c>
      <c r="BK15" s="306"/>
      <c r="BL15" s="316">
        <f t="shared" si="26"/>
        <v>0.508885935453695</v>
      </c>
      <c r="BM15" s="308">
        <f t="shared" si="27"/>
        <v>1.8073596872612039</v>
      </c>
      <c r="BN15" s="315">
        <f t="shared" si="28"/>
        <v>-1606.75925</v>
      </c>
      <c r="BO15" s="317">
        <f t="shared" si="29"/>
        <v>0.7640060691987356</v>
      </c>
      <c r="BP15" s="318">
        <f t="shared" si="30"/>
        <v>-1285.2822500000002</v>
      </c>
      <c r="BQ15" s="319">
        <f t="shared" si="31"/>
        <v>0.8018680052412517</v>
      </c>
      <c r="BR15" s="310" t="e">
        <f t="shared" si="32"/>
        <v>#DIV/0!</v>
      </c>
    </row>
    <row r="16" spans="1:70" ht="18.75" customHeight="1" thickBot="1">
      <c r="A16" s="371" t="s">
        <v>49</v>
      </c>
      <c r="B16" s="372">
        <v>2051</v>
      </c>
      <c r="C16" s="372">
        <v>2082</v>
      </c>
      <c r="D16" s="372">
        <f>C16/B16*100</f>
        <v>101.51145782545099</v>
      </c>
      <c r="E16" s="373">
        <f t="shared" si="0"/>
        <v>0.6219826968118158</v>
      </c>
      <c r="F16" s="372">
        <v>2085</v>
      </c>
      <c r="G16" s="372">
        <v>2064</v>
      </c>
      <c r="H16" s="372">
        <f>G16/F16*100</f>
        <v>98.99280575539568</v>
      </c>
      <c r="I16" s="373">
        <f t="shared" si="1"/>
        <v>0.6107484627721589</v>
      </c>
      <c r="J16" s="372">
        <v>2931</v>
      </c>
      <c r="K16" s="372">
        <v>2957.7898</v>
      </c>
      <c r="L16" s="372">
        <f>K16/J16*100</f>
        <v>100.9140156943023</v>
      </c>
      <c r="M16" s="374">
        <f t="shared" si="2"/>
        <v>0.8127360860822416</v>
      </c>
      <c r="N16" s="375">
        <f t="shared" si="3"/>
        <v>875.7898</v>
      </c>
      <c r="O16" s="375">
        <f t="shared" si="4"/>
        <v>893.7898</v>
      </c>
      <c r="P16" s="376">
        <f>K16/C16</f>
        <v>1.4206483189241115</v>
      </c>
      <c r="Q16" s="376">
        <f>K16/G16</f>
        <v>1.4330376937984497</v>
      </c>
      <c r="R16" s="372">
        <v>1901.5</v>
      </c>
      <c r="S16" s="377">
        <v>272.03966</v>
      </c>
      <c r="T16" s="372">
        <v>807.02522</v>
      </c>
      <c r="U16" s="372">
        <v>1464.89798</v>
      </c>
      <c r="V16" s="372">
        <v>1796.7</v>
      </c>
      <c r="W16" s="372">
        <f>V16/R16*100</f>
        <v>94.48856166184592</v>
      </c>
      <c r="X16" s="374">
        <f t="shared" si="5"/>
        <v>0.5844221984122151</v>
      </c>
      <c r="Y16" s="372">
        <f t="shared" si="6"/>
        <v>-267.29999999999995</v>
      </c>
      <c r="Z16" s="372">
        <f t="shared" si="7"/>
        <v>-1161.0898</v>
      </c>
      <c r="AA16" s="376" t="s">
        <v>50</v>
      </c>
      <c r="AB16" s="376">
        <f t="shared" si="8"/>
        <v>0.6074468172146649</v>
      </c>
      <c r="AC16" s="372">
        <v>1490</v>
      </c>
      <c r="AD16" s="377">
        <v>907</v>
      </c>
      <c r="AE16" s="378">
        <f t="shared" si="9"/>
        <v>0.6087248322147651</v>
      </c>
      <c r="AF16" s="379">
        <v>1319.705</v>
      </c>
      <c r="AG16" s="378">
        <f t="shared" si="10"/>
        <v>0.8857080536912751</v>
      </c>
      <c r="AH16" s="372"/>
      <c r="AI16" s="378">
        <f t="shared" si="11"/>
        <v>0.6087248322147651</v>
      </c>
      <c r="AJ16" s="380">
        <f t="shared" si="12"/>
        <v>0.45829837448291</v>
      </c>
      <c r="AK16" s="381">
        <f t="shared" si="13"/>
        <v>634.96034</v>
      </c>
      <c r="AL16" s="381">
        <f t="shared" si="14"/>
        <v>-172.06488000000002</v>
      </c>
      <c r="AM16" s="381"/>
      <c r="AN16" s="381"/>
      <c r="AO16" s="376">
        <f t="shared" si="15"/>
        <v>3.3340726863134584</v>
      </c>
      <c r="AP16" s="376"/>
      <c r="AQ16" s="376"/>
      <c r="AR16" s="382">
        <f t="shared" si="16"/>
        <v>0</v>
      </c>
      <c r="AS16" s="383">
        <v>1645</v>
      </c>
      <c r="AT16" s="377">
        <v>1025.44437</v>
      </c>
      <c r="AU16" s="378">
        <f t="shared" si="17"/>
        <v>0.6233704376899696</v>
      </c>
      <c r="AV16" s="379">
        <v>1567</v>
      </c>
      <c r="AW16" s="378">
        <f t="shared" si="18"/>
        <v>0.9525835866261398</v>
      </c>
      <c r="AX16" s="372"/>
      <c r="AY16" s="378">
        <f t="shared" si="19"/>
        <v>0.6233704376899696</v>
      </c>
      <c r="AZ16" s="374">
        <f t="shared" si="20"/>
        <v>0.5884821676777826</v>
      </c>
      <c r="BA16" s="381">
        <f t="shared" si="21"/>
        <v>247.29500000000007</v>
      </c>
      <c r="BB16" s="381">
        <f t="shared" si="22"/>
        <v>246.83670162551715</v>
      </c>
      <c r="BC16" s="381"/>
      <c r="BD16" s="381"/>
      <c r="BE16" s="382">
        <f t="shared" si="23"/>
        <v>1.1873865750300256</v>
      </c>
      <c r="BF16" s="384">
        <v>2055</v>
      </c>
      <c r="BG16" s="377">
        <v>1025.44437</v>
      </c>
      <c r="BH16" s="378">
        <f t="shared" si="24"/>
        <v>0.4989996934306569</v>
      </c>
      <c r="BI16" s="379">
        <v>1651.03691</v>
      </c>
      <c r="BJ16" s="378">
        <f t="shared" si="25"/>
        <v>0.8034242871046229</v>
      </c>
      <c r="BK16" s="372"/>
      <c r="BL16" s="385">
        <f t="shared" si="26"/>
        <v>0.4989996934306569</v>
      </c>
      <c r="BM16" s="374">
        <f t="shared" si="27"/>
        <v>0.5736600286154135</v>
      </c>
      <c r="BN16" s="381">
        <f t="shared" si="28"/>
        <v>331.3319100000001</v>
      </c>
      <c r="BO16" s="386">
        <f t="shared" si="29"/>
        <v>1.2510651319802533</v>
      </c>
      <c r="BP16" s="387">
        <f t="shared" si="30"/>
        <v>84.03691000000003</v>
      </c>
      <c r="BQ16" s="388">
        <f t="shared" si="31"/>
        <v>1.0536291703892788</v>
      </c>
      <c r="BR16" s="310" t="e">
        <f t="shared" si="32"/>
        <v>#DIV/0!</v>
      </c>
    </row>
    <row r="17" spans="1:70" ht="19.5" customHeight="1" hidden="1">
      <c r="A17" s="340" t="s">
        <v>51</v>
      </c>
      <c r="B17" s="341">
        <v>0</v>
      </c>
      <c r="C17" s="341">
        <v>0</v>
      </c>
      <c r="D17" s="341"/>
      <c r="E17" s="342">
        <f t="shared" si="0"/>
        <v>0</v>
      </c>
      <c r="F17" s="341">
        <v>0</v>
      </c>
      <c r="G17" s="341">
        <v>0</v>
      </c>
      <c r="H17" s="341"/>
      <c r="I17" s="342">
        <f t="shared" si="1"/>
        <v>0</v>
      </c>
      <c r="J17" s="341">
        <v>0</v>
      </c>
      <c r="K17" s="341">
        <v>0</v>
      </c>
      <c r="L17" s="341"/>
      <c r="M17" s="343">
        <f t="shared" si="2"/>
        <v>0</v>
      </c>
      <c r="N17" s="344">
        <f t="shared" si="3"/>
        <v>0</v>
      </c>
      <c r="O17" s="344">
        <f t="shared" si="4"/>
        <v>0</v>
      </c>
      <c r="P17" s="345"/>
      <c r="Q17" s="345"/>
      <c r="R17" s="341">
        <v>0</v>
      </c>
      <c r="S17" s="346"/>
      <c r="T17" s="341"/>
      <c r="U17" s="341"/>
      <c r="V17" s="341">
        <v>0</v>
      </c>
      <c r="W17" s="341"/>
      <c r="X17" s="343">
        <f t="shared" si="5"/>
        <v>0</v>
      </c>
      <c r="Y17" s="341">
        <f t="shared" si="6"/>
        <v>0</v>
      </c>
      <c r="Z17" s="341">
        <f t="shared" si="7"/>
        <v>0</v>
      </c>
      <c r="AA17" s="345" t="e">
        <f aca="true" t="shared" si="33" ref="AA17:AA30">V17/G17</f>
        <v>#DIV/0!</v>
      </c>
      <c r="AB17" s="345" t="e">
        <f t="shared" si="8"/>
        <v>#DIV/0!</v>
      </c>
      <c r="AC17" s="341">
        <v>0</v>
      </c>
      <c r="AD17" s="346"/>
      <c r="AE17" s="347" t="e">
        <f t="shared" si="9"/>
        <v>#DIV/0!</v>
      </c>
      <c r="AF17" s="348"/>
      <c r="AG17" s="347" t="e">
        <f t="shared" si="10"/>
        <v>#DIV/0!</v>
      </c>
      <c r="AH17" s="341">
        <v>0</v>
      </c>
      <c r="AI17" s="347" t="e">
        <f t="shared" si="11"/>
        <v>#DIV/0!</v>
      </c>
      <c r="AJ17" s="349">
        <f t="shared" si="12"/>
        <v>0</v>
      </c>
      <c r="AK17" s="350">
        <f t="shared" si="13"/>
        <v>0</v>
      </c>
      <c r="AL17" s="350">
        <f t="shared" si="14"/>
        <v>0</v>
      </c>
      <c r="AM17" s="350"/>
      <c r="AN17" s="350"/>
      <c r="AO17" s="345" t="e">
        <f t="shared" si="15"/>
        <v>#DIV/0!</v>
      </c>
      <c r="AP17" s="345"/>
      <c r="AQ17" s="345"/>
      <c r="AR17" s="351" t="e">
        <f t="shared" si="16"/>
        <v>#DIV/0!</v>
      </c>
      <c r="AS17" s="352">
        <v>0</v>
      </c>
      <c r="AT17" s="346"/>
      <c r="AU17" s="347" t="e">
        <f t="shared" si="17"/>
        <v>#DIV/0!</v>
      </c>
      <c r="AV17" s="348"/>
      <c r="AW17" s="347" t="e">
        <f t="shared" si="18"/>
        <v>#DIV/0!</v>
      </c>
      <c r="AX17" s="341">
        <v>0</v>
      </c>
      <c r="AY17" s="347" t="e">
        <f t="shared" si="19"/>
        <v>#DIV/0!</v>
      </c>
      <c r="AZ17" s="343">
        <f t="shared" si="20"/>
        <v>0</v>
      </c>
      <c r="BA17" s="350">
        <f t="shared" si="21"/>
        <v>0</v>
      </c>
      <c r="BB17" s="350">
        <f t="shared" si="22"/>
        <v>0</v>
      </c>
      <c r="BC17" s="350"/>
      <c r="BD17" s="350"/>
      <c r="BE17" s="351" t="e">
        <f t="shared" si="23"/>
        <v>#DIV/0!</v>
      </c>
      <c r="BF17" s="353">
        <v>0</v>
      </c>
      <c r="BG17" s="346"/>
      <c r="BH17" s="347" t="e">
        <f t="shared" si="24"/>
        <v>#DIV/0!</v>
      </c>
      <c r="BI17" s="348"/>
      <c r="BJ17" s="347" t="e">
        <f t="shared" si="25"/>
        <v>#DIV/0!</v>
      </c>
      <c r="BK17" s="341">
        <v>0</v>
      </c>
      <c r="BL17" s="354" t="e">
        <f t="shared" si="26"/>
        <v>#DIV/0!</v>
      </c>
      <c r="BM17" s="343">
        <f t="shared" si="27"/>
        <v>0</v>
      </c>
      <c r="BN17" s="350">
        <f t="shared" si="28"/>
        <v>0</v>
      </c>
      <c r="BO17" s="355" t="e">
        <f t="shared" si="29"/>
        <v>#DIV/0!</v>
      </c>
      <c r="BP17" s="356">
        <f t="shared" si="30"/>
        <v>0</v>
      </c>
      <c r="BQ17" s="357" t="e">
        <f t="shared" si="31"/>
        <v>#DIV/0!</v>
      </c>
      <c r="BR17" s="310" t="e">
        <f t="shared" si="32"/>
        <v>#DIV/0!</v>
      </c>
    </row>
    <row r="18" spans="1:70" ht="21.75" customHeight="1" thickBot="1">
      <c r="A18" s="320" t="s">
        <v>52</v>
      </c>
      <c r="B18" s="321">
        <f>B19+B20+B21+B22+B23+B24</f>
        <v>33854</v>
      </c>
      <c r="C18" s="321">
        <f>C19+C20+C21+C22+C23+C24</f>
        <v>34370</v>
      </c>
      <c r="D18" s="321">
        <f aca="true" t="shared" si="34" ref="D18:D30">C18/B18*100</f>
        <v>101.52419211909967</v>
      </c>
      <c r="E18" s="322">
        <f t="shared" si="0"/>
        <v>10.267793126523589</v>
      </c>
      <c r="F18" s="321">
        <f>F19+F20+F21+F22+F23+F24</f>
        <v>52414</v>
      </c>
      <c r="G18" s="321">
        <f>G19+G20+G21+G22+G23+G24</f>
        <v>53600</v>
      </c>
      <c r="H18" s="321">
        <f aca="true" t="shared" si="35" ref="H18:H30">G18/F18*100</f>
        <v>102.26275422597016</v>
      </c>
      <c r="I18" s="322">
        <f t="shared" si="1"/>
        <v>15.860522095245985</v>
      </c>
      <c r="J18" s="321">
        <f>J19+J20+J21+J22+J23+J24</f>
        <v>62652.8616</v>
      </c>
      <c r="K18" s="321">
        <f>K19+K20+K21+K22+K23+K24</f>
        <v>63811.04952</v>
      </c>
      <c r="L18" s="321">
        <f aca="true" t="shared" si="36" ref="L18:L36">K18/J18*100</f>
        <v>101.84857944301781</v>
      </c>
      <c r="M18" s="323">
        <f t="shared" si="2"/>
        <v>17.533883792446947</v>
      </c>
      <c r="N18" s="324">
        <f t="shared" si="3"/>
        <v>29441.04952</v>
      </c>
      <c r="O18" s="324">
        <f t="shared" si="4"/>
        <v>10211.04952</v>
      </c>
      <c r="P18" s="325">
        <f aca="true" t="shared" si="37" ref="P18:P30">K18/C18</f>
        <v>1.8565914902531278</v>
      </c>
      <c r="Q18" s="325">
        <f aca="true" t="shared" si="38" ref="Q18:Q30">K18/G18</f>
        <v>1.1905046552238807</v>
      </c>
      <c r="R18" s="321">
        <f>R19+R20+R21+R22+R23+R24</f>
        <v>43581.9</v>
      </c>
      <c r="S18" s="321">
        <f>S19+S20+S21+S22+S23+S24</f>
        <v>8400.347829999999</v>
      </c>
      <c r="T18" s="321">
        <f>T19+T20+T21+T22+T23+T24</f>
        <v>17277.416119999998</v>
      </c>
      <c r="U18" s="321">
        <f>U19+U20+U21+U22+U23+U24</f>
        <v>25660.16402</v>
      </c>
      <c r="V18" s="321">
        <f>V19+V20+V21+V22+V23+V24</f>
        <v>35978.869999999995</v>
      </c>
      <c r="W18" s="321">
        <f aca="true" t="shared" si="39" ref="W18:W30">V18/R18*100</f>
        <v>82.55461556288274</v>
      </c>
      <c r="X18" s="323">
        <f t="shared" si="5"/>
        <v>11.703039072626087</v>
      </c>
      <c r="Y18" s="321">
        <f t="shared" si="6"/>
        <v>-17621.130000000005</v>
      </c>
      <c r="Z18" s="321">
        <f t="shared" si="7"/>
        <v>-27832.179520000005</v>
      </c>
      <c r="AA18" s="325">
        <f t="shared" si="33"/>
        <v>0.6712475746268656</v>
      </c>
      <c r="AB18" s="325">
        <f t="shared" si="8"/>
        <v>0.5638344811853205</v>
      </c>
      <c r="AC18" s="321">
        <f>AC19+AC20+AC21+AC22+AC23+AC24</f>
        <v>41522</v>
      </c>
      <c r="AD18" s="321">
        <f>AD19+AD20+AD21+AD22+AD23+AD24</f>
        <v>19297</v>
      </c>
      <c r="AE18" s="326">
        <f t="shared" si="9"/>
        <v>0.4647415827753962</v>
      </c>
      <c r="AF18" s="327">
        <f>AF19+AF20+AF21+AF22+AF23+AF24</f>
        <v>28890.248</v>
      </c>
      <c r="AG18" s="326">
        <f t="shared" si="10"/>
        <v>0.695781706083522</v>
      </c>
      <c r="AH18" s="321">
        <f>AH19+AH20+AH21+AH22+AH23+AH24</f>
        <v>0</v>
      </c>
      <c r="AI18" s="326">
        <f t="shared" si="11"/>
        <v>0.4647415827753962</v>
      </c>
      <c r="AJ18" s="323">
        <f t="shared" si="12"/>
        <v>10.03281316416028</v>
      </c>
      <c r="AK18" s="321">
        <f t="shared" si="13"/>
        <v>10896.652170000001</v>
      </c>
      <c r="AL18" s="321">
        <f t="shared" si="14"/>
        <v>-6380.763949999997</v>
      </c>
      <c r="AM18" s="321"/>
      <c r="AN18" s="321"/>
      <c r="AO18" s="325">
        <f t="shared" si="15"/>
        <v>2.297166782914036</v>
      </c>
      <c r="AP18" s="325"/>
      <c r="AQ18" s="325"/>
      <c r="AR18" s="336">
        <f t="shared" si="16"/>
        <v>0</v>
      </c>
      <c r="AS18" s="339">
        <f>AS19+AS20+AS21+AS22+AS23+AS24</f>
        <v>81244.8</v>
      </c>
      <c r="AT18" s="321">
        <f>AT19+AT20+AT21+AT22+AT23+AT24</f>
        <v>25012.07157</v>
      </c>
      <c r="AU18" s="326">
        <f t="shared" si="17"/>
        <v>0.3078605839389105</v>
      </c>
      <c r="AV18" s="327">
        <f>AV19+AV20+AV21+AV22+AV23+AV24</f>
        <v>32830</v>
      </c>
      <c r="AW18" s="326">
        <f t="shared" si="18"/>
        <v>0.404087400055142</v>
      </c>
      <c r="AX18" s="321">
        <f>AX19+AX20+AX21+AX22+AX23+AX24</f>
        <v>0</v>
      </c>
      <c r="AY18" s="326">
        <f t="shared" si="19"/>
        <v>0.3078605839389105</v>
      </c>
      <c r="AZ18" s="323">
        <f t="shared" si="20"/>
        <v>12.329208401315638</v>
      </c>
      <c r="BA18" s="321">
        <f t="shared" si="21"/>
        <v>3939.7520000000004</v>
      </c>
      <c r="BB18" s="321">
        <f t="shared" si="22"/>
        <v>3929.71918683584</v>
      </c>
      <c r="BC18" s="321"/>
      <c r="BD18" s="321"/>
      <c r="BE18" s="336">
        <f t="shared" si="23"/>
        <v>1.1363696151033387</v>
      </c>
      <c r="BF18" s="332">
        <f>BF19+BF20+BF21+BF22+BF23+BF24</f>
        <v>35997.674399999996</v>
      </c>
      <c r="BG18" s="321">
        <f>BG19+BG20+BG21+BG22+BG23+BG24</f>
        <v>25012.07157</v>
      </c>
      <c r="BH18" s="326">
        <f t="shared" si="24"/>
        <v>0.6948246515058207</v>
      </c>
      <c r="BI18" s="327">
        <f>BI19+BI20+BI21+BI22+BI23+BI24</f>
        <v>18941.165049999996</v>
      </c>
      <c r="BJ18" s="326">
        <f t="shared" si="25"/>
        <v>0.5261774646753291</v>
      </c>
      <c r="BK18" s="321">
        <f>BK19+BK20+BK21+BK22+BK23+BK24</f>
        <v>0</v>
      </c>
      <c r="BL18" s="328">
        <f t="shared" si="26"/>
        <v>0.6948246515058207</v>
      </c>
      <c r="BM18" s="323">
        <f t="shared" si="27"/>
        <v>6.581191019280283</v>
      </c>
      <c r="BN18" s="321">
        <f t="shared" si="28"/>
        <v>-9949.082950000004</v>
      </c>
      <c r="BO18" s="329">
        <f t="shared" si="29"/>
        <v>0.6556248686407952</v>
      </c>
      <c r="BP18" s="321">
        <f t="shared" si="30"/>
        <v>-13888.834950000004</v>
      </c>
      <c r="BQ18" s="329">
        <f t="shared" si="31"/>
        <v>0.5769468489186719</v>
      </c>
      <c r="BR18" s="304" t="e">
        <f t="shared" si="32"/>
        <v>#DIV/0!</v>
      </c>
    </row>
    <row r="19" spans="1:70" ht="30" customHeight="1">
      <c r="A19" s="340" t="s">
        <v>53</v>
      </c>
      <c r="B19" s="341">
        <v>6403</v>
      </c>
      <c r="C19" s="341">
        <v>6653</v>
      </c>
      <c r="D19" s="341">
        <f t="shared" si="34"/>
        <v>103.90441980321725</v>
      </c>
      <c r="E19" s="342">
        <f t="shared" si="0"/>
        <v>1.98753644663257</v>
      </c>
      <c r="F19" s="341">
        <v>7900</v>
      </c>
      <c r="G19" s="341">
        <v>8184</v>
      </c>
      <c r="H19" s="341">
        <f t="shared" si="35"/>
        <v>103.59493670886076</v>
      </c>
      <c r="I19" s="342">
        <f t="shared" si="1"/>
        <v>2.4216886721547226</v>
      </c>
      <c r="J19" s="341">
        <v>12951</v>
      </c>
      <c r="K19" s="341">
        <v>13213.7789</v>
      </c>
      <c r="L19" s="341">
        <f t="shared" si="36"/>
        <v>102.02902401358969</v>
      </c>
      <c r="M19" s="343">
        <f t="shared" si="2"/>
        <v>3.6308580635250367</v>
      </c>
      <c r="N19" s="344">
        <f t="shared" si="3"/>
        <v>6560.778899999999</v>
      </c>
      <c r="O19" s="344">
        <f t="shared" si="4"/>
        <v>5029.778899999999</v>
      </c>
      <c r="P19" s="345">
        <f t="shared" si="37"/>
        <v>1.9861384187584548</v>
      </c>
      <c r="Q19" s="345">
        <f t="shared" si="38"/>
        <v>1.6145868646138806</v>
      </c>
      <c r="R19" s="341">
        <v>14298</v>
      </c>
      <c r="S19" s="346">
        <v>3078.88151</v>
      </c>
      <c r="T19" s="341">
        <v>6333.84145</v>
      </c>
      <c r="U19" s="341">
        <v>10772.60577</v>
      </c>
      <c r="V19" s="341">
        <v>14863.66</v>
      </c>
      <c r="W19" s="341">
        <f t="shared" si="39"/>
        <v>103.95621765281857</v>
      </c>
      <c r="X19" s="343">
        <f t="shared" si="5"/>
        <v>4.834782019063675</v>
      </c>
      <c r="Y19" s="341">
        <f t="shared" si="6"/>
        <v>6679.66</v>
      </c>
      <c r="Z19" s="341">
        <f t="shared" si="7"/>
        <v>1649.8811000000005</v>
      </c>
      <c r="AA19" s="345">
        <f t="shared" si="33"/>
        <v>1.816185239491691</v>
      </c>
      <c r="AB19" s="345">
        <f t="shared" si="8"/>
        <v>1.1248606558718794</v>
      </c>
      <c r="AC19" s="341">
        <v>13770</v>
      </c>
      <c r="AD19" s="346">
        <v>6108</v>
      </c>
      <c r="AE19" s="347">
        <f t="shared" si="9"/>
        <v>0.44357298474945533</v>
      </c>
      <c r="AF19" s="348">
        <v>10329.03</v>
      </c>
      <c r="AG19" s="347">
        <f t="shared" si="10"/>
        <v>0.7501111111111112</v>
      </c>
      <c r="AH19" s="341"/>
      <c r="AI19" s="347">
        <f t="shared" si="11"/>
        <v>0.44357298474945533</v>
      </c>
      <c r="AJ19" s="349">
        <f t="shared" si="12"/>
        <v>3.586996835645248</v>
      </c>
      <c r="AK19" s="350">
        <f t="shared" si="13"/>
        <v>3029.11849</v>
      </c>
      <c r="AL19" s="350">
        <f t="shared" si="14"/>
        <v>-3304.72296</v>
      </c>
      <c r="AM19" s="350"/>
      <c r="AN19" s="350"/>
      <c r="AO19" s="345">
        <f t="shared" si="15"/>
        <v>1.9838373059052863</v>
      </c>
      <c r="AP19" s="345"/>
      <c r="AQ19" s="345"/>
      <c r="AR19" s="351">
        <f t="shared" si="16"/>
        <v>0</v>
      </c>
      <c r="AS19" s="352">
        <v>13336.8</v>
      </c>
      <c r="AT19" s="346">
        <v>4982.18986</v>
      </c>
      <c r="AU19" s="347">
        <f t="shared" si="17"/>
        <v>0.37356711205086685</v>
      </c>
      <c r="AV19" s="348">
        <v>9415</v>
      </c>
      <c r="AW19" s="347">
        <f t="shared" si="18"/>
        <v>0.7059414552216424</v>
      </c>
      <c r="AX19" s="341"/>
      <c r="AY19" s="347">
        <f t="shared" si="19"/>
        <v>0.37356711205086685</v>
      </c>
      <c r="AZ19" s="343">
        <f t="shared" si="20"/>
        <v>3.5357751172216485</v>
      </c>
      <c r="BA19" s="350">
        <f t="shared" si="21"/>
        <v>-914.0300000000007</v>
      </c>
      <c r="BB19" s="350">
        <f t="shared" si="22"/>
        <v>-917.6169968356459</v>
      </c>
      <c r="BC19" s="350"/>
      <c r="BD19" s="350"/>
      <c r="BE19" s="351">
        <f t="shared" si="23"/>
        <v>0.9115086314978269</v>
      </c>
      <c r="BF19" s="353">
        <v>13722</v>
      </c>
      <c r="BG19" s="346">
        <v>4982.18986</v>
      </c>
      <c r="BH19" s="347">
        <f t="shared" si="24"/>
        <v>0.36308044454161204</v>
      </c>
      <c r="BI19" s="348">
        <v>9067.4136</v>
      </c>
      <c r="BJ19" s="347">
        <f t="shared" si="25"/>
        <v>0.6607938784433756</v>
      </c>
      <c r="BK19" s="341"/>
      <c r="BL19" s="354">
        <f t="shared" si="26"/>
        <v>0.36308044454161204</v>
      </c>
      <c r="BM19" s="343">
        <f t="shared" si="27"/>
        <v>3.1505126952272615</v>
      </c>
      <c r="BN19" s="350">
        <f t="shared" si="28"/>
        <v>-1261.6164000000008</v>
      </c>
      <c r="BO19" s="355">
        <f t="shared" si="29"/>
        <v>0.8778572237664136</v>
      </c>
      <c r="BP19" s="356">
        <f t="shared" si="30"/>
        <v>-347.58640000000014</v>
      </c>
      <c r="BQ19" s="357">
        <f t="shared" si="31"/>
        <v>0.9630816356877323</v>
      </c>
      <c r="BR19" s="310" t="e">
        <f t="shared" si="32"/>
        <v>#DIV/0!</v>
      </c>
    </row>
    <row r="20" spans="1:70" ht="30" customHeight="1">
      <c r="A20" s="305" t="s">
        <v>54</v>
      </c>
      <c r="B20" s="306">
        <v>400</v>
      </c>
      <c r="C20" s="306">
        <v>383</v>
      </c>
      <c r="D20" s="306">
        <f t="shared" si="34"/>
        <v>95.75</v>
      </c>
      <c r="E20" s="307">
        <f t="shared" si="0"/>
        <v>0.11441852683906123</v>
      </c>
      <c r="F20" s="306">
        <v>555</v>
      </c>
      <c r="G20" s="306">
        <v>532</v>
      </c>
      <c r="H20" s="306">
        <f t="shared" si="35"/>
        <v>95.85585585585585</v>
      </c>
      <c r="I20" s="307">
        <f t="shared" si="1"/>
        <v>0.15742159990057583</v>
      </c>
      <c r="J20" s="306">
        <v>496.3</v>
      </c>
      <c r="K20" s="306">
        <v>495.28763</v>
      </c>
      <c r="L20" s="306">
        <f t="shared" si="36"/>
        <v>99.79601652226475</v>
      </c>
      <c r="M20" s="308">
        <f t="shared" si="2"/>
        <v>0.13609423154111538</v>
      </c>
      <c r="N20" s="309">
        <f t="shared" si="3"/>
        <v>112.28762999999998</v>
      </c>
      <c r="O20" s="309">
        <f t="shared" si="4"/>
        <v>-36.71237000000002</v>
      </c>
      <c r="P20" s="310">
        <f t="shared" si="37"/>
        <v>1.293179190600522</v>
      </c>
      <c r="Q20" s="310">
        <f t="shared" si="38"/>
        <v>0.9309917857142856</v>
      </c>
      <c r="R20" s="306">
        <v>740</v>
      </c>
      <c r="S20" s="311">
        <v>187.33544</v>
      </c>
      <c r="T20" s="306">
        <v>467.2341</v>
      </c>
      <c r="U20" s="306">
        <v>600.25886</v>
      </c>
      <c r="V20" s="306">
        <v>738.45</v>
      </c>
      <c r="W20" s="306">
        <f t="shared" si="39"/>
        <v>99.79054054054055</v>
      </c>
      <c r="X20" s="308">
        <f t="shared" si="5"/>
        <v>0.240199572782045</v>
      </c>
      <c r="Y20" s="306">
        <f t="shared" si="6"/>
        <v>206.45000000000005</v>
      </c>
      <c r="Z20" s="306">
        <f t="shared" si="7"/>
        <v>243.16237000000007</v>
      </c>
      <c r="AA20" s="310">
        <f t="shared" si="33"/>
        <v>1.3880639097744363</v>
      </c>
      <c r="AB20" s="310">
        <f t="shared" si="8"/>
        <v>1.4909518333821503</v>
      </c>
      <c r="AC20" s="306">
        <v>476</v>
      </c>
      <c r="AD20" s="311">
        <v>237</v>
      </c>
      <c r="AE20" s="312">
        <f t="shared" si="9"/>
        <v>0.49789915966386555</v>
      </c>
      <c r="AF20" s="313">
        <v>313.319</v>
      </c>
      <c r="AG20" s="312">
        <f t="shared" si="10"/>
        <v>0.658233193277311</v>
      </c>
      <c r="AH20" s="306"/>
      <c r="AI20" s="312">
        <f t="shared" si="11"/>
        <v>0.49789915966386555</v>
      </c>
      <c r="AJ20" s="314">
        <f t="shared" si="12"/>
        <v>0.10880733830258345</v>
      </c>
      <c r="AK20" s="315">
        <f t="shared" si="13"/>
        <v>49.664559999999994</v>
      </c>
      <c r="AL20" s="315">
        <f t="shared" si="14"/>
        <v>-417.56954</v>
      </c>
      <c r="AM20" s="315"/>
      <c r="AN20" s="315"/>
      <c r="AO20" s="310">
        <f t="shared" si="15"/>
        <v>1.265110328296664</v>
      </c>
      <c r="AP20" s="310"/>
      <c r="AQ20" s="310"/>
      <c r="AR20" s="335">
        <f t="shared" si="16"/>
        <v>0</v>
      </c>
      <c r="AS20" s="338">
        <v>557</v>
      </c>
      <c r="AT20" s="311">
        <v>658.17262</v>
      </c>
      <c r="AU20" s="312">
        <f t="shared" si="17"/>
        <v>1.1816384560143627</v>
      </c>
      <c r="AV20" s="313">
        <v>756</v>
      </c>
      <c r="AW20" s="312">
        <f t="shared" si="18"/>
        <v>1.3572710951526032</v>
      </c>
      <c r="AX20" s="306"/>
      <c r="AY20" s="312">
        <f t="shared" si="19"/>
        <v>1.1816384560143627</v>
      </c>
      <c r="AZ20" s="308">
        <f t="shared" si="20"/>
        <v>0.2839135410111064</v>
      </c>
      <c r="BA20" s="315">
        <f t="shared" si="21"/>
        <v>442.681</v>
      </c>
      <c r="BB20" s="315">
        <f t="shared" si="22"/>
        <v>442.5721926616974</v>
      </c>
      <c r="BC20" s="315"/>
      <c r="BD20" s="315"/>
      <c r="BE20" s="335">
        <f t="shared" si="23"/>
        <v>2.412876333704627</v>
      </c>
      <c r="BF20" s="331">
        <v>980</v>
      </c>
      <c r="BG20" s="311">
        <v>658.17262</v>
      </c>
      <c r="BH20" s="312">
        <f t="shared" si="24"/>
        <v>0.6716047142857143</v>
      </c>
      <c r="BI20" s="313">
        <v>411.56908</v>
      </c>
      <c r="BJ20" s="312">
        <f t="shared" si="25"/>
        <v>0.41996844897959185</v>
      </c>
      <c r="BK20" s="306"/>
      <c r="BL20" s="316">
        <f t="shared" si="26"/>
        <v>0.6716047142857143</v>
      </c>
      <c r="BM20" s="308">
        <f t="shared" si="27"/>
        <v>0.1430014851757732</v>
      </c>
      <c r="BN20" s="315">
        <f t="shared" si="28"/>
        <v>98.25007999999997</v>
      </c>
      <c r="BO20" s="317">
        <f t="shared" si="29"/>
        <v>1.3135784296515691</v>
      </c>
      <c r="BP20" s="318">
        <f t="shared" si="30"/>
        <v>-344.43092</v>
      </c>
      <c r="BQ20" s="319">
        <f t="shared" si="31"/>
        <v>0.5444035449735449</v>
      </c>
      <c r="BR20" s="310" t="e">
        <f t="shared" si="32"/>
        <v>#DIV/0!</v>
      </c>
    </row>
    <row r="21" spans="1:70" ht="26.25" customHeight="1">
      <c r="A21" s="305" t="s">
        <v>55</v>
      </c>
      <c r="B21" s="306">
        <v>15642</v>
      </c>
      <c r="C21" s="306">
        <v>15854</v>
      </c>
      <c r="D21" s="306">
        <f t="shared" si="34"/>
        <v>101.35532540595831</v>
      </c>
      <c r="E21" s="307">
        <f t="shared" si="0"/>
        <v>4.736269776779313</v>
      </c>
      <c r="F21" s="306">
        <v>15297</v>
      </c>
      <c r="G21" s="306">
        <v>15559</v>
      </c>
      <c r="H21" s="306">
        <f t="shared" si="35"/>
        <v>101.71275413479768</v>
      </c>
      <c r="I21" s="307">
        <f t="shared" si="1"/>
        <v>4.603989986565901</v>
      </c>
      <c r="J21" s="306">
        <v>20315.9116</v>
      </c>
      <c r="K21" s="306">
        <v>20471.54476</v>
      </c>
      <c r="L21" s="306">
        <f t="shared" si="36"/>
        <v>100.76606535342476</v>
      </c>
      <c r="M21" s="308">
        <f t="shared" si="2"/>
        <v>5.625133727995079</v>
      </c>
      <c r="N21" s="309">
        <f t="shared" si="3"/>
        <v>4617.544760000001</v>
      </c>
      <c r="O21" s="309">
        <f t="shared" si="4"/>
        <v>4912.544760000001</v>
      </c>
      <c r="P21" s="310">
        <f t="shared" si="37"/>
        <v>1.29125424246247</v>
      </c>
      <c r="Q21" s="310">
        <f t="shared" si="38"/>
        <v>1.3157365357670803</v>
      </c>
      <c r="R21" s="306">
        <v>17532.04</v>
      </c>
      <c r="S21" s="311">
        <v>4372.43586</v>
      </c>
      <c r="T21" s="306">
        <v>9007.05807</v>
      </c>
      <c r="U21" s="306">
        <v>12187.7231</v>
      </c>
      <c r="V21" s="306">
        <v>16952.65</v>
      </c>
      <c r="W21" s="306">
        <f t="shared" si="39"/>
        <v>96.69525052418315</v>
      </c>
      <c r="X21" s="308">
        <f t="shared" si="5"/>
        <v>5.514278945796649</v>
      </c>
      <c r="Y21" s="306">
        <f t="shared" si="6"/>
        <v>1393.6500000000015</v>
      </c>
      <c r="Z21" s="306">
        <f t="shared" si="7"/>
        <v>-3518.894759999999</v>
      </c>
      <c r="AA21" s="310">
        <f t="shared" si="33"/>
        <v>1.089571951924931</v>
      </c>
      <c r="AB21" s="310">
        <f t="shared" si="8"/>
        <v>0.828108000580607</v>
      </c>
      <c r="AC21" s="306">
        <v>21171</v>
      </c>
      <c r="AD21" s="311">
        <v>10518</v>
      </c>
      <c r="AE21" s="312">
        <f t="shared" si="9"/>
        <v>0.4968116763497237</v>
      </c>
      <c r="AF21" s="313">
        <v>14041.551</v>
      </c>
      <c r="AG21" s="312">
        <f t="shared" si="10"/>
        <v>0.6632445798497945</v>
      </c>
      <c r="AH21" s="306"/>
      <c r="AI21" s="312">
        <f t="shared" si="11"/>
        <v>0.4968116763497237</v>
      </c>
      <c r="AJ21" s="314">
        <f t="shared" si="12"/>
        <v>4.876256434975149</v>
      </c>
      <c r="AK21" s="315">
        <f t="shared" si="13"/>
        <v>6145.56414</v>
      </c>
      <c r="AL21" s="315">
        <f t="shared" si="14"/>
        <v>-2861.4939299999987</v>
      </c>
      <c r="AM21" s="315"/>
      <c r="AN21" s="315"/>
      <c r="AO21" s="310">
        <f t="shared" si="15"/>
        <v>2.4055241372940346</v>
      </c>
      <c r="AP21" s="310"/>
      <c r="AQ21" s="310"/>
      <c r="AR21" s="335">
        <f t="shared" si="16"/>
        <v>0</v>
      </c>
      <c r="AS21" s="338">
        <v>13552</v>
      </c>
      <c r="AT21" s="311">
        <v>7634.95391</v>
      </c>
      <c r="AU21" s="312">
        <f t="shared" si="17"/>
        <v>0.5633820771841794</v>
      </c>
      <c r="AV21" s="313">
        <v>10119</v>
      </c>
      <c r="AW21" s="312">
        <f t="shared" si="18"/>
        <v>0.7466794569067297</v>
      </c>
      <c r="AX21" s="306"/>
      <c r="AY21" s="312">
        <f t="shared" si="19"/>
        <v>0.5633820771841794</v>
      </c>
      <c r="AZ21" s="308">
        <f t="shared" si="20"/>
        <v>3.8001602136129438</v>
      </c>
      <c r="BA21" s="315">
        <f t="shared" si="21"/>
        <v>-3922.5509999999995</v>
      </c>
      <c r="BB21" s="315">
        <f t="shared" si="22"/>
        <v>-3927.4272564349744</v>
      </c>
      <c r="BC21" s="315"/>
      <c r="BD21" s="315"/>
      <c r="BE21" s="335">
        <f t="shared" si="23"/>
        <v>0.7206468858034273</v>
      </c>
      <c r="BF21" s="331">
        <v>13030.677</v>
      </c>
      <c r="BG21" s="311">
        <v>7634.95391</v>
      </c>
      <c r="BH21" s="312">
        <f t="shared" si="24"/>
        <v>0.5859215073783197</v>
      </c>
      <c r="BI21" s="313">
        <v>5223.81895</v>
      </c>
      <c r="BJ21" s="312">
        <f t="shared" si="25"/>
        <v>0.40088622793735124</v>
      </c>
      <c r="BK21" s="306"/>
      <c r="BL21" s="316">
        <f t="shared" si="26"/>
        <v>0.5859215073783197</v>
      </c>
      <c r="BM21" s="308">
        <f t="shared" si="27"/>
        <v>1.8150388463082505</v>
      </c>
      <c r="BN21" s="315">
        <f t="shared" si="28"/>
        <v>-8817.732049999999</v>
      </c>
      <c r="BO21" s="317">
        <f t="shared" si="29"/>
        <v>0.37202577906101686</v>
      </c>
      <c r="BP21" s="318">
        <f t="shared" si="30"/>
        <v>-4895.18105</v>
      </c>
      <c r="BQ21" s="319">
        <f t="shared" si="31"/>
        <v>0.5162386550054353</v>
      </c>
      <c r="BR21" s="310" t="e">
        <f t="shared" si="32"/>
        <v>#DIV/0!</v>
      </c>
    </row>
    <row r="22" spans="1:70" ht="35.25" customHeight="1">
      <c r="A22" s="305" t="s">
        <v>56</v>
      </c>
      <c r="B22" s="306">
        <v>8779</v>
      </c>
      <c r="C22" s="306">
        <v>8760</v>
      </c>
      <c r="D22" s="306">
        <f t="shared" si="34"/>
        <v>99.78357443900217</v>
      </c>
      <c r="E22" s="307">
        <f t="shared" si="0"/>
        <v>2.6169877156923667</v>
      </c>
      <c r="F22" s="306">
        <v>25391</v>
      </c>
      <c r="G22" s="306">
        <v>26126</v>
      </c>
      <c r="H22" s="306">
        <f t="shared" si="35"/>
        <v>102.89472647788587</v>
      </c>
      <c r="I22" s="307">
        <f t="shared" si="1"/>
        <v>7.730820900380535</v>
      </c>
      <c r="J22" s="306">
        <v>26190</v>
      </c>
      <c r="K22" s="306">
        <v>26551.98713</v>
      </c>
      <c r="L22" s="306">
        <f t="shared" si="36"/>
        <v>101.3821578083238</v>
      </c>
      <c r="M22" s="308">
        <f t="shared" si="2"/>
        <v>7.295906591381933</v>
      </c>
      <c r="N22" s="309">
        <f t="shared" si="3"/>
        <v>17791.98713</v>
      </c>
      <c r="O22" s="309">
        <f t="shared" si="4"/>
        <v>425.98713000000134</v>
      </c>
      <c r="P22" s="310">
        <f t="shared" si="37"/>
        <v>3.0310487591324202</v>
      </c>
      <c r="Q22" s="310">
        <f t="shared" si="38"/>
        <v>1.0163051033453265</v>
      </c>
      <c r="R22" s="306">
        <v>9603</v>
      </c>
      <c r="S22" s="311">
        <v>341.43793</v>
      </c>
      <c r="T22" s="306">
        <v>599.53356</v>
      </c>
      <c r="U22" s="306">
        <v>946.29381</v>
      </c>
      <c r="V22" s="306">
        <v>2003.14</v>
      </c>
      <c r="W22" s="306">
        <f t="shared" si="39"/>
        <v>20.859523065708636</v>
      </c>
      <c r="X22" s="308">
        <f t="shared" si="5"/>
        <v>0.6515720390312487</v>
      </c>
      <c r="Y22" s="306">
        <f t="shared" si="6"/>
        <v>-24122.86</v>
      </c>
      <c r="Z22" s="306">
        <f t="shared" si="7"/>
        <v>-24548.847130000002</v>
      </c>
      <c r="AA22" s="310">
        <f t="shared" si="33"/>
        <v>0.07667228048687132</v>
      </c>
      <c r="AB22" s="310">
        <f t="shared" si="8"/>
        <v>0.07544218781790288</v>
      </c>
      <c r="AC22" s="306">
        <v>4500</v>
      </c>
      <c r="AD22" s="311">
        <v>1562</v>
      </c>
      <c r="AE22" s="312">
        <f t="shared" si="9"/>
        <v>0.3471111111111111</v>
      </c>
      <c r="AF22" s="313">
        <v>2713.884</v>
      </c>
      <c r="AG22" s="312">
        <f t="shared" si="10"/>
        <v>0.6030853333333334</v>
      </c>
      <c r="AH22" s="306"/>
      <c r="AI22" s="312">
        <f t="shared" si="11"/>
        <v>0.3471111111111111</v>
      </c>
      <c r="AJ22" s="314">
        <f t="shared" si="12"/>
        <v>0.9424595843276928</v>
      </c>
      <c r="AK22" s="315">
        <f t="shared" si="13"/>
        <v>1220.56207</v>
      </c>
      <c r="AL22" s="315">
        <f t="shared" si="14"/>
        <v>621.02851</v>
      </c>
      <c r="AM22" s="315"/>
      <c r="AN22" s="315"/>
      <c r="AO22" s="310">
        <f t="shared" si="15"/>
        <v>4.574770002852349</v>
      </c>
      <c r="AP22" s="310"/>
      <c r="AQ22" s="310"/>
      <c r="AR22" s="335">
        <f t="shared" si="16"/>
        <v>0</v>
      </c>
      <c r="AS22" s="338">
        <v>52436</v>
      </c>
      <c r="AT22" s="311">
        <v>10498.27546</v>
      </c>
      <c r="AU22" s="312">
        <f t="shared" si="17"/>
        <v>0.20021121862842323</v>
      </c>
      <c r="AV22" s="313">
        <v>10692</v>
      </c>
      <c r="AW22" s="312">
        <f t="shared" si="18"/>
        <v>0.20390571363185597</v>
      </c>
      <c r="AX22" s="306"/>
      <c r="AY22" s="312">
        <f t="shared" si="19"/>
        <v>0.20021121862842323</v>
      </c>
      <c r="AZ22" s="308">
        <f t="shared" si="20"/>
        <v>4.01534865144279</v>
      </c>
      <c r="BA22" s="315">
        <f t="shared" si="21"/>
        <v>7978.116</v>
      </c>
      <c r="BB22" s="315">
        <f t="shared" si="22"/>
        <v>7977.1735404156725</v>
      </c>
      <c r="BC22" s="315"/>
      <c r="BD22" s="315"/>
      <c r="BE22" s="335">
        <f t="shared" si="23"/>
        <v>3.9397409764013496</v>
      </c>
      <c r="BF22" s="331">
        <v>6971</v>
      </c>
      <c r="BG22" s="311">
        <v>10498.27546</v>
      </c>
      <c r="BH22" s="312">
        <f t="shared" si="24"/>
        <v>1.5059927499641372</v>
      </c>
      <c r="BI22" s="313">
        <v>3518.84867</v>
      </c>
      <c r="BJ22" s="312">
        <f t="shared" si="25"/>
        <v>0.5047839147898436</v>
      </c>
      <c r="BK22" s="306"/>
      <c r="BL22" s="316">
        <f t="shared" si="26"/>
        <v>1.5059927499641372</v>
      </c>
      <c r="BM22" s="308">
        <f t="shared" si="27"/>
        <v>1.2226394313168383</v>
      </c>
      <c r="BN22" s="315">
        <f t="shared" si="28"/>
        <v>804.9646699999998</v>
      </c>
      <c r="BO22" s="317">
        <f t="shared" si="29"/>
        <v>1.296609829307369</v>
      </c>
      <c r="BP22" s="318">
        <f t="shared" si="30"/>
        <v>-7173.151330000001</v>
      </c>
      <c r="BQ22" s="319">
        <f t="shared" si="31"/>
        <v>0.3291104255518144</v>
      </c>
      <c r="BR22" s="310" t="e">
        <f t="shared" si="32"/>
        <v>#DIV/0!</v>
      </c>
    </row>
    <row r="23" spans="1:70" ht="21.75" customHeight="1">
      <c r="A23" s="305" t="s">
        <v>57</v>
      </c>
      <c r="B23" s="306">
        <v>1470</v>
      </c>
      <c r="C23" s="306">
        <v>1575</v>
      </c>
      <c r="D23" s="306">
        <f t="shared" si="34"/>
        <v>107.14285714285714</v>
      </c>
      <c r="E23" s="307">
        <f t="shared" si="0"/>
        <v>0.4705200516227714</v>
      </c>
      <c r="F23" s="306">
        <v>2140</v>
      </c>
      <c r="G23" s="306">
        <v>2024</v>
      </c>
      <c r="H23" s="306">
        <f t="shared" si="35"/>
        <v>94.57943925233646</v>
      </c>
      <c r="I23" s="307">
        <f t="shared" si="1"/>
        <v>0.5989122522533186</v>
      </c>
      <c r="J23" s="306">
        <v>1896.25</v>
      </c>
      <c r="K23" s="306">
        <v>2267.62008</v>
      </c>
      <c r="L23" s="306">
        <f t="shared" si="36"/>
        <v>119.58444719841795</v>
      </c>
      <c r="M23" s="308">
        <f t="shared" si="2"/>
        <v>0.62309250932595</v>
      </c>
      <c r="N23" s="309">
        <f t="shared" si="3"/>
        <v>692.6200800000001</v>
      </c>
      <c r="O23" s="309">
        <f t="shared" si="4"/>
        <v>243.62008000000014</v>
      </c>
      <c r="P23" s="310">
        <f t="shared" si="37"/>
        <v>1.439758780952381</v>
      </c>
      <c r="Q23" s="310">
        <f t="shared" si="38"/>
        <v>1.1203656521739132</v>
      </c>
      <c r="R23" s="306">
        <v>1342.37</v>
      </c>
      <c r="S23" s="311">
        <v>417.50709</v>
      </c>
      <c r="T23" s="306">
        <v>858.35534</v>
      </c>
      <c r="U23" s="306">
        <v>1086.25384</v>
      </c>
      <c r="V23" s="306">
        <v>1358.34</v>
      </c>
      <c r="W23" s="306">
        <f t="shared" si="39"/>
        <v>101.18968689705521</v>
      </c>
      <c r="X23" s="308">
        <f t="shared" si="5"/>
        <v>0.44183450158137044</v>
      </c>
      <c r="Y23" s="306">
        <f t="shared" si="6"/>
        <v>-665.6600000000001</v>
      </c>
      <c r="Z23" s="306">
        <f t="shared" si="7"/>
        <v>-909.2800800000002</v>
      </c>
      <c r="AA23" s="310">
        <f t="shared" si="33"/>
        <v>0.6711166007905138</v>
      </c>
      <c r="AB23" s="310">
        <f t="shared" si="8"/>
        <v>0.5990156869663986</v>
      </c>
      <c r="AC23" s="306">
        <v>1600</v>
      </c>
      <c r="AD23" s="311">
        <v>915</v>
      </c>
      <c r="AE23" s="312">
        <f t="shared" si="9"/>
        <v>0.571875</v>
      </c>
      <c r="AF23" s="313">
        <v>1535.595</v>
      </c>
      <c r="AG23" s="312">
        <f t="shared" si="10"/>
        <v>0.959746875</v>
      </c>
      <c r="AH23" s="306"/>
      <c r="AI23" s="312">
        <f t="shared" si="11"/>
        <v>0.571875</v>
      </c>
      <c r="AJ23" s="314">
        <f t="shared" si="12"/>
        <v>0.5332712177070513</v>
      </c>
      <c r="AK23" s="315">
        <f t="shared" si="13"/>
        <v>497.49291</v>
      </c>
      <c r="AL23" s="315">
        <f t="shared" si="14"/>
        <v>-360.86242999999996</v>
      </c>
      <c r="AM23" s="315"/>
      <c r="AN23" s="315"/>
      <c r="AO23" s="310">
        <f t="shared" si="15"/>
        <v>2.1915795489844254</v>
      </c>
      <c r="AP23" s="310"/>
      <c r="AQ23" s="310"/>
      <c r="AR23" s="335">
        <f t="shared" si="16"/>
        <v>0</v>
      </c>
      <c r="AS23" s="338">
        <v>1363</v>
      </c>
      <c r="AT23" s="311">
        <v>1238.47972</v>
      </c>
      <c r="AU23" s="312">
        <f t="shared" si="17"/>
        <v>0.9086424944974322</v>
      </c>
      <c r="AV23" s="313">
        <v>1801</v>
      </c>
      <c r="AW23" s="312">
        <f t="shared" si="18"/>
        <v>1.3213499633162142</v>
      </c>
      <c r="AX23" s="306"/>
      <c r="AY23" s="312">
        <f t="shared" si="19"/>
        <v>0.9086424944974322</v>
      </c>
      <c r="AZ23" s="308">
        <f t="shared" si="20"/>
        <v>0.6763601684669346</v>
      </c>
      <c r="BA23" s="315">
        <f t="shared" si="21"/>
        <v>265.405</v>
      </c>
      <c r="BB23" s="315">
        <f t="shared" si="22"/>
        <v>264.8717287822929</v>
      </c>
      <c r="BC23" s="315"/>
      <c r="BD23" s="315"/>
      <c r="BE23" s="335">
        <f t="shared" si="23"/>
        <v>1.1728352853454198</v>
      </c>
      <c r="BF23" s="331">
        <v>1293.9974</v>
      </c>
      <c r="BG23" s="311">
        <v>1238.47972</v>
      </c>
      <c r="BH23" s="312">
        <f t="shared" si="24"/>
        <v>0.9570959879826653</v>
      </c>
      <c r="BI23" s="313">
        <v>1249.09163</v>
      </c>
      <c r="BJ23" s="312">
        <f t="shared" si="25"/>
        <v>0.9652968622657201</v>
      </c>
      <c r="BK23" s="306"/>
      <c r="BL23" s="316">
        <f t="shared" si="26"/>
        <v>0.9570959879826653</v>
      </c>
      <c r="BM23" s="308">
        <f t="shared" si="27"/>
        <v>0.4340023750341678</v>
      </c>
      <c r="BN23" s="315">
        <f t="shared" si="28"/>
        <v>-286.50337000000013</v>
      </c>
      <c r="BO23" s="317">
        <f t="shared" si="29"/>
        <v>0.8134251739553723</v>
      </c>
      <c r="BP23" s="318">
        <f t="shared" si="30"/>
        <v>-551.9083700000001</v>
      </c>
      <c r="BQ23" s="319">
        <f t="shared" si="31"/>
        <v>0.6935544863964463</v>
      </c>
      <c r="BR23" s="310" t="e">
        <f t="shared" si="32"/>
        <v>#DIV/0!</v>
      </c>
    </row>
    <row r="24" spans="1:70" ht="21.75" customHeight="1" thickBot="1">
      <c r="A24" s="454" t="s">
        <v>58</v>
      </c>
      <c r="B24" s="306">
        <v>1160</v>
      </c>
      <c r="C24" s="306">
        <v>1145</v>
      </c>
      <c r="D24" s="306">
        <f t="shared" si="34"/>
        <v>98.70689655172413</v>
      </c>
      <c r="E24" s="307">
        <f t="shared" si="0"/>
        <v>0.3420606089575068</v>
      </c>
      <c r="F24" s="456">
        <v>1131</v>
      </c>
      <c r="G24" s="456">
        <v>1175</v>
      </c>
      <c r="H24" s="306">
        <f t="shared" si="35"/>
        <v>103.89036251105217</v>
      </c>
      <c r="I24" s="307">
        <f t="shared" si="1"/>
        <v>0.34768868399093344</v>
      </c>
      <c r="J24" s="306">
        <v>803.4</v>
      </c>
      <c r="K24" s="306">
        <v>810.83102</v>
      </c>
      <c r="L24" s="306">
        <f t="shared" si="36"/>
        <v>100.92494647747074</v>
      </c>
      <c r="M24" s="458">
        <f t="shared" si="2"/>
        <v>0.2227986686778322</v>
      </c>
      <c r="N24" s="309">
        <f t="shared" si="3"/>
        <v>-334.16898000000003</v>
      </c>
      <c r="O24" s="309">
        <f t="shared" si="4"/>
        <v>-364.16898000000003</v>
      </c>
      <c r="P24" s="310">
        <f t="shared" si="37"/>
        <v>0.7081493624454148</v>
      </c>
      <c r="Q24" s="310">
        <f t="shared" si="38"/>
        <v>0.6900689531914893</v>
      </c>
      <c r="R24" s="306">
        <v>66.49</v>
      </c>
      <c r="S24" s="311">
        <v>2.75</v>
      </c>
      <c r="T24" s="306">
        <v>11.3936</v>
      </c>
      <c r="U24" s="306">
        <v>67.02864</v>
      </c>
      <c r="V24" s="306">
        <v>62.63</v>
      </c>
      <c r="W24" s="306">
        <f t="shared" si="39"/>
        <v>94.194615731689</v>
      </c>
      <c r="X24" s="458">
        <f t="shared" si="5"/>
        <v>0.020371994371100925</v>
      </c>
      <c r="Y24" s="306">
        <f t="shared" si="6"/>
        <v>-1112.37</v>
      </c>
      <c r="Z24" s="306">
        <f t="shared" si="7"/>
        <v>-748.20102</v>
      </c>
      <c r="AA24" s="310">
        <f t="shared" si="33"/>
        <v>0.05330212765957447</v>
      </c>
      <c r="AB24" s="310">
        <f t="shared" si="8"/>
        <v>0.07724174144200847</v>
      </c>
      <c r="AC24" s="306">
        <v>5</v>
      </c>
      <c r="AD24" s="311">
        <v>-43</v>
      </c>
      <c r="AE24" s="312">
        <f t="shared" si="9"/>
        <v>-8.6</v>
      </c>
      <c r="AF24" s="313">
        <v>-43.131</v>
      </c>
      <c r="AG24" s="312">
        <f t="shared" si="10"/>
        <v>-8.6262</v>
      </c>
      <c r="AH24" s="306"/>
      <c r="AI24" s="312">
        <f t="shared" si="11"/>
        <v>-8.6</v>
      </c>
      <c r="AJ24" s="314">
        <f t="shared" si="12"/>
        <v>-0.01497824679744518</v>
      </c>
      <c r="AK24" s="315">
        <f t="shared" si="13"/>
        <v>-45.75</v>
      </c>
      <c r="AL24" s="315">
        <f t="shared" si="14"/>
        <v>-57.1436</v>
      </c>
      <c r="AM24" s="315"/>
      <c r="AN24" s="315"/>
      <c r="AO24" s="310">
        <f t="shared" si="15"/>
        <v>-15.636363636363637</v>
      </c>
      <c r="AP24" s="310"/>
      <c r="AQ24" s="310"/>
      <c r="AR24" s="335">
        <f t="shared" si="16"/>
        <v>0</v>
      </c>
      <c r="AS24" s="338">
        <v>0</v>
      </c>
      <c r="AT24" s="311">
        <v>0</v>
      </c>
      <c r="AU24" s="312"/>
      <c r="AV24" s="313">
        <v>47</v>
      </c>
      <c r="AW24" s="312" t="e">
        <f t="shared" si="18"/>
        <v>#DIV/0!</v>
      </c>
      <c r="AX24" s="306"/>
      <c r="AY24" s="312" t="e">
        <f t="shared" si="19"/>
        <v>#DIV/0!</v>
      </c>
      <c r="AZ24" s="458">
        <f t="shared" si="20"/>
        <v>0.017650709560214282</v>
      </c>
      <c r="BA24" s="315">
        <f t="shared" si="21"/>
        <v>90.131</v>
      </c>
      <c r="BB24" s="315">
        <f t="shared" si="22"/>
        <v>90.14597824679744</v>
      </c>
      <c r="BC24" s="315"/>
      <c r="BD24" s="315"/>
      <c r="BE24" s="335">
        <f t="shared" si="23"/>
        <v>-1.0897034615473788</v>
      </c>
      <c r="BF24" s="331">
        <v>0</v>
      </c>
      <c r="BG24" s="311">
        <v>0</v>
      </c>
      <c r="BH24" s="312"/>
      <c r="BI24" s="313">
        <v>-529.57688</v>
      </c>
      <c r="BJ24" s="312"/>
      <c r="BK24" s="306"/>
      <c r="BL24" s="316" t="e">
        <f t="shared" si="26"/>
        <v>#DIV/0!</v>
      </c>
      <c r="BM24" s="458">
        <f t="shared" si="27"/>
        <v>-0.1840038137820077</v>
      </c>
      <c r="BN24" s="315">
        <f t="shared" si="28"/>
        <v>-486.44588</v>
      </c>
      <c r="BO24" s="317">
        <f t="shared" si="29"/>
        <v>12.278335304073636</v>
      </c>
      <c r="BP24" s="318">
        <f t="shared" si="30"/>
        <v>-576.57688</v>
      </c>
      <c r="BQ24" s="319">
        <f t="shared" si="31"/>
        <v>-11.267593191489361</v>
      </c>
      <c r="BR24" s="310" t="e">
        <f t="shared" si="32"/>
        <v>#DIV/0!</v>
      </c>
    </row>
    <row r="25" spans="1:70" ht="13.5" customHeight="1" hidden="1">
      <c r="A25" s="455"/>
      <c r="B25" s="372"/>
      <c r="C25" s="372"/>
      <c r="D25" s="372" t="e">
        <f t="shared" si="34"/>
        <v>#DIV/0!</v>
      </c>
      <c r="E25" s="373">
        <f t="shared" si="0"/>
        <v>0</v>
      </c>
      <c r="F25" s="457"/>
      <c r="G25" s="457"/>
      <c r="H25" s="372" t="e">
        <f t="shared" si="35"/>
        <v>#DIV/0!</v>
      </c>
      <c r="I25" s="373">
        <f t="shared" si="1"/>
        <v>0</v>
      </c>
      <c r="J25" s="372"/>
      <c r="K25" s="372"/>
      <c r="L25" s="372" t="e">
        <f t="shared" si="36"/>
        <v>#DIV/0!</v>
      </c>
      <c r="M25" s="459">
        <f t="shared" si="2"/>
        <v>0</v>
      </c>
      <c r="N25" s="375">
        <f t="shared" si="3"/>
        <v>0</v>
      </c>
      <c r="O25" s="375">
        <f t="shared" si="4"/>
        <v>0</v>
      </c>
      <c r="P25" s="376" t="e">
        <f t="shared" si="37"/>
        <v>#DIV/0!</v>
      </c>
      <c r="Q25" s="376" t="e">
        <f t="shared" si="38"/>
        <v>#DIV/0!</v>
      </c>
      <c r="R25" s="372"/>
      <c r="S25" s="377"/>
      <c r="T25" s="372"/>
      <c r="U25" s="372"/>
      <c r="V25" s="372"/>
      <c r="W25" s="372" t="e">
        <f t="shared" si="39"/>
        <v>#DIV/0!</v>
      </c>
      <c r="X25" s="459">
        <f t="shared" si="5"/>
        <v>0</v>
      </c>
      <c r="Y25" s="372">
        <f t="shared" si="6"/>
        <v>0</v>
      </c>
      <c r="Z25" s="372">
        <f t="shared" si="7"/>
        <v>0</v>
      </c>
      <c r="AA25" s="376" t="e">
        <f t="shared" si="33"/>
        <v>#DIV/0!</v>
      </c>
      <c r="AB25" s="376" t="e">
        <f t="shared" si="8"/>
        <v>#DIV/0!</v>
      </c>
      <c r="AC25" s="372"/>
      <c r="AD25" s="377"/>
      <c r="AE25" s="378" t="e">
        <f t="shared" si="9"/>
        <v>#DIV/0!</v>
      </c>
      <c r="AF25" s="379"/>
      <c r="AG25" s="378" t="e">
        <f t="shared" si="10"/>
        <v>#DIV/0!</v>
      </c>
      <c r="AH25" s="372"/>
      <c r="AI25" s="378" t="e">
        <f t="shared" si="11"/>
        <v>#DIV/0!</v>
      </c>
      <c r="AJ25" s="380">
        <f t="shared" si="12"/>
        <v>0</v>
      </c>
      <c r="AK25" s="381">
        <f t="shared" si="13"/>
        <v>0</v>
      </c>
      <c r="AL25" s="381">
        <f t="shared" si="14"/>
        <v>0</v>
      </c>
      <c r="AM25" s="381"/>
      <c r="AN25" s="381"/>
      <c r="AO25" s="376" t="e">
        <f t="shared" si="15"/>
        <v>#DIV/0!</v>
      </c>
      <c r="AP25" s="376"/>
      <c r="AQ25" s="376"/>
      <c r="AR25" s="382" t="e">
        <f t="shared" si="16"/>
        <v>#DIV/0!</v>
      </c>
      <c r="AS25" s="383"/>
      <c r="AT25" s="377"/>
      <c r="AU25" s="378" t="e">
        <f t="shared" si="17"/>
        <v>#DIV/0!</v>
      </c>
      <c r="AV25" s="379"/>
      <c r="AW25" s="378" t="e">
        <f t="shared" si="18"/>
        <v>#DIV/0!</v>
      </c>
      <c r="AX25" s="372"/>
      <c r="AY25" s="378" t="e">
        <f t="shared" si="19"/>
        <v>#DIV/0!</v>
      </c>
      <c r="AZ25" s="459">
        <f t="shared" si="20"/>
        <v>0</v>
      </c>
      <c r="BA25" s="381">
        <f t="shared" si="21"/>
        <v>0</v>
      </c>
      <c r="BB25" s="381">
        <f t="shared" si="22"/>
        <v>0</v>
      </c>
      <c r="BC25" s="381"/>
      <c r="BD25" s="381"/>
      <c r="BE25" s="382" t="e">
        <f t="shared" si="23"/>
        <v>#DIV/0!</v>
      </c>
      <c r="BF25" s="384"/>
      <c r="BG25" s="377"/>
      <c r="BH25" s="378" t="e">
        <f aca="true" t="shared" si="40" ref="BH25:BH35">BG25/BF25</f>
        <v>#DIV/0!</v>
      </c>
      <c r="BI25" s="379"/>
      <c r="BJ25" s="378" t="e">
        <f aca="true" t="shared" si="41" ref="BJ25:BJ36">BI25/BF25</f>
        <v>#DIV/0!</v>
      </c>
      <c r="BK25" s="372"/>
      <c r="BL25" s="385" t="e">
        <f t="shared" si="26"/>
        <v>#DIV/0!</v>
      </c>
      <c r="BM25" s="459">
        <f t="shared" si="27"/>
        <v>0</v>
      </c>
      <c r="BN25" s="381">
        <f t="shared" si="28"/>
        <v>0</v>
      </c>
      <c r="BO25" s="386" t="e">
        <f t="shared" si="29"/>
        <v>#DIV/0!</v>
      </c>
      <c r="BP25" s="387">
        <f t="shared" si="30"/>
        <v>0</v>
      </c>
      <c r="BQ25" s="388" t="e">
        <f t="shared" si="31"/>
        <v>#DIV/0!</v>
      </c>
      <c r="BR25" s="310" t="e">
        <f t="shared" si="32"/>
        <v>#DIV/0!</v>
      </c>
    </row>
    <row r="26" spans="1:70" ht="26.25" customHeight="1" thickBot="1">
      <c r="A26" s="398" t="s">
        <v>59</v>
      </c>
      <c r="B26" s="399">
        <f>B12+B18</f>
        <v>108738</v>
      </c>
      <c r="C26" s="399">
        <f>C12+C18</f>
        <v>110205</v>
      </c>
      <c r="D26" s="399">
        <f t="shared" si="34"/>
        <v>101.3491143850356</v>
      </c>
      <c r="E26" s="400">
        <f t="shared" si="0"/>
        <v>32.92296018354763</v>
      </c>
      <c r="F26" s="399">
        <f>F12+F18</f>
        <v>118076</v>
      </c>
      <c r="G26" s="399">
        <f>G12+G18</f>
        <v>118264</v>
      </c>
      <c r="H26" s="399">
        <f t="shared" si="35"/>
        <v>100.15921948575495</v>
      </c>
      <c r="I26" s="400">
        <f t="shared" si="1"/>
        <v>34.9949400200032</v>
      </c>
      <c r="J26" s="399">
        <f>J12+J18</f>
        <v>140128.8616</v>
      </c>
      <c r="K26" s="399">
        <f>K12+K18</f>
        <v>133676.73889</v>
      </c>
      <c r="L26" s="399">
        <f t="shared" si="36"/>
        <v>95.3955790146803</v>
      </c>
      <c r="M26" s="401">
        <f t="shared" si="2"/>
        <v>36.73145047890028</v>
      </c>
      <c r="N26" s="402">
        <f t="shared" si="3"/>
        <v>23471.738890000008</v>
      </c>
      <c r="O26" s="402">
        <f t="shared" si="4"/>
        <v>15412.738890000008</v>
      </c>
      <c r="P26" s="403">
        <f t="shared" si="37"/>
        <v>1.2129825224808313</v>
      </c>
      <c r="Q26" s="403">
        <f t="shared" si="38"/>
        <v>1.1303248570148143</v>
      </c>
      <c r="R26" s="399">
        <f>R12+R18</f>
        <v>127192.4</v>
      </c>
      <c r="S26" s="399">
        <f>S12+S18</f>
        <v>25768.39723</v>
      </c>
      <c r="T26" s="399">
        <f>T12+T18</f>
        <v>56910.91159</v>
      </c>
      <c r="U26" s="399">
        <f>U12+U18</f>
        <v>83531.60488</v>
      </c>
      <c r="V26" s="399">
        <f>V12+V18</f>
        <v>114967.91999999998</v>
      </c>
      <c r="W26" s="399">
        <f t="shared" si="39"/>
        <v>90.38898550542326</v>
      </c>
      <c r="X26" s="401">
        <f t="shared" si="5"/>
        <v>37.39622894934027</v>
      </c>
      <c r="Y26" s="399">
        <f t="shared" si="6"/>
        <v>-3296.0800000000163</v>
      </c>
      <c r="Z26" s="399">
        <f t="shared" si="7"/>
        <v>-18708.818890000024</v>
      </c>
      <c r="AA26" s="403">
        <f t="shared" si="33"/>
        <v>0.9721294730433605</v>
      </c>
      <c r="AB26" s="403">
        <f t="shared" si="8"/>
        <v>0.8600443200114632</v>
      </c>
      <c r="AC26" s="399">
        <f>AC12+AC18</f>
        <v>109463</v>
      </c>
      <c r="AD26" s="399">
        <f>AD12+AD18</f>
        <v>51458</v>
      </c>
      <c r="AE26" s="404">
        <f t="shared" si="9"/>
        <v>0.4700949179174698</v>
      </c>
      <c r="AF26" s="405">
        <f>AF12+AF18</f>
        <v>78640.95999999999</v>
      </c>
      <c r="AG26" s="404">
        <f t="shared" si="10"/>
        <v>0.7184250385975169</v>
      </c>
      <c r="AH26" s="399">
        <f>AH12+AH18</f>
        <v>0</v>
      </c>
      <c r="AI26" s="404">
        <f t="shared" si="11"/>
        <v>0.4700949179174698</v>
      </c>
      <c r="AJ26" s="401">
        <f t="shared" si="12"/>
        <v>27.309909514456294</v>
      </c>
      <c r="AK26" s="399">
        <f t="shared" si="13"/>
        <v>25689.60277</v>
      </c>
      <c r="AL26" s="399">
        <f t="shared" si="14"/>
        <v>-31221.308820000002</v>
      </c>
      <c r="AM26" s="399"/>
      <c r="AN26" s="399"/>
      <c r="AO26" s="403">
        <f t="shared" si="15"/>
        <v>1.996942205628984</v>
      </c>
      <c r="AP26" s="403"/>
      <c r="AQ26" s="403"/>
      <c r="AR26" s="406">
        <f t="shared" si="16"/>
        <v>0</v>
      </c>
      <c r="AS26" s="407">
        <f>AS12+AS18</f>
        <v>152800.8</v>
      </c>
      <c r="AT26" s="399">
        <f>AT12+AT18</f>
        <v>63682.157479999994</v>
      </c>
      <c r="AU26" s="404">
        <f t="shared" si="17"/>
        <v>0.4167658643148465</v>
      </c>
      <c r="AV26" s="405">
        <f>AV12+AV18-1</f>
        <v>90562</v>
      </c>
      <c r="AW26" s="404">
        <f t="shared" si="18"/>
        <v>0.5926801430359003</v>
      </c>
      <c r="AX26" s="399">
        <f>AX12+AX18</f>
        <v>0</v>
      </c>
      <c r="AY26" s="404">
        <f t="shared" si="19"/>
        <v>0.4167658643148465</v>
      </c>
      <c r="AZ26" s="401">
        <f t="shared" si="20"/>
        <v>34.01028849344949</v>
      </c>
      <c r="BA26" s="399">
        <f t="shared" si="21"/>
        <v>11921.040000000008</v>
      </c>
      <c r="BB26" s="399">
        <f t="shared" si="22"/>
        <v>11893.730090485551</v>
      </c>
      <c r="BC26" s="399"/>
      <c r="BD26" s="399"/>
      <c r="BE26" s="406">
        <f t="shared" si="23"/>
        <v>1.151588180001872</v>
      </c>
      <c r="BF26" s="408">
        <f>BF12+BF18</f>
        <v>122500.29407999999</v>
      </c>
      <c r="BG26" s="399">
        <f>BG12+BG18</f>
        <v>63682.157479999994</v>
      </c>
      <c r="BH26" s="404">
        <f t="shared" si="40"/>
        <v>0.5198530987885772</v>
      </c>
      <c r="BI26" s="405">
        <f>BI12+BI18</f>
        <v>78952.99643</v>
      </c>
      <c r="BJ26" s="404">
        <f t="shared" si="41"/>
        <v>0.64451270932002</v>
      </c>
      <c r="BK26" s="399">
        <f>BK12+BK18</f>
        <v>0</v>
      </c>
      <c r="BL26" s="409">
        <f t="shared" si="26"/>
        <v>0.5198530987885772</v>
      </c>
      <c r="BM26" s="401">
        <f t="shared" si="27"/>
        <v>27.432565508972445</v>
      </c>
      <c r="BN26" s="399">
        <f t="shared" si="28"/>
        <v>312.0364300000074</v>
      </c>
      <c r="BO26" s="410">
        <f t="shared" si="29"/>
        <v>1.0039678614045404</v>
      </c>
      <c r="BP26" s="399">
        <f t="shared" si="30"/>
        <v>-11609.00357</v>
      </c>
      <c r="BQ26" s="410">
        <f t="shared" si="31"/>
        <v>0.8718115371789492</v>
      </c>
      <c r="BR26" s="304" t="e">
        <f t="shared" si="32"/>
        <v>#DIV/0!</v>
      </c>
    </row>
    <row r="27" spans="1:70" ht="20.25" customHeight="1">
      <c r="A27" s="340" t="s">
        <v>60</v>
      </c>
      <c r="B27" s="341">
        <v>11588</v>
      </c>
      <c r="C27" s="341">
        <v>11588</v>
      </c>
      <c r="D27" s="341">
        <f t="shared" si="34"/>
        <v>100</v>
      </c>
      <c r="E27" s="342">
        <f t="shared" si="0"/>
        <v>3.4618326083839204</v>
      </c>
      <c r="F27" s="341">
        <v>12784</v>
      </c>
      <c r="G27" s="341">
        <v>12784</v>
      </c>
      <c r="H27" s="341">
        <f t="shared" si="35"/>
        <v>100</v>
      </c>
      <c r="I27" s="342">
        <f t="shared" si="1"/>
        <v>3.782852881821356</v>
      </c>
      <c r="J27" s="341">
        <v>14739</v>
      </c>
      <c r="K27" s="341">
        <v>14739</v>
      </c>
      <c r="L27" s="341">
        <f t="shared" si="36"/>
        <v>100</v>
      </c>
      <c r="M27" s="343">
        <f t="shared" si="2"/>
        <v>4.04995553530077</v>
      </c>
      <c r="N27" s="344">
        <f t="shared" si="3"/>
        <v>3151</v>
      </c>
      <c r="O27" s="344">
        <f t="shared" si="4"/>
        <v>1955</v>
      </c>
      <c r="P27" s="345">
        <f t="shared" si="37"/>
        <v>1.2719192267863306</v>
      </c>
      <c r="Q27" s="345">
        <f t="shared" si="38"/>
        <v>1.1529255319148937</v>
      </c>
      <c r="R27" s="341">
        <v>16095</v>
      </c>
      <c r="S27" s="346">
        <v>4026</v>
      </c>
      <c r="T27" s="341">
        <v>10949</v>
      </c>
      <c r="U27" s="341">
        <v>14646</v>
      </c>
      <c r="V27" s="341">
        <v>16095</v>
      </c>
      <c r="W27" s="341">
        <f t="shared" si="39"/>
        <v>100</v>
      </c>
      <c r="X27" s="343">
        <f t="shared" si="5"/>
        <v>5.235306552816053</v>
      </c>
      <c r="Y27" s="341">
        <f t="shared" si="6"/>
        <v>3311</v>
      </c>
      <c r="Z27" s="341">
        <f t="shared" si="7"/>
        <v>1356</v>
      </c>
      <c r="AA27" s="345">
        <f t="shared" si="33"/>
        <v>1.2589956195244054</v>
      </c>
      <c r="AB27" s="345">
        <f t="shared" si="8"/>
        <v>1.092000814166497</v>
      </c>
      <c r="AC27" s="341">
        <v>33517</v>
      </c>
      <c r="AD27" s="346">
        <v>18546</v>
      </c>
      <c r="AE27" s="347">
        <f t="shared" si="9"/>
        <v>0.5533311453889072</v>
      </c>
      <c r="AF27" s="348">
        <v>32759</v>
      </c>
      <c r="AG27" s="347">
        <f t="shared" si="10"/>
        <v>0.9773846107945222</v>
      </c>
      <c r="AH27" s="341"/>
      <c r="AI27" s="347">
        <f t="shared" si="11"/>
        <v>0.5533311453889072</v>
      </c>
      <c r="AJ27" s="349">
        <f t="shared" si="12"/>
        <v>11.376327626011609</v>
      </c>
      <c r="AK27" s="350">
        <f t="shared" si="13"/>
        <v>14520</v>
      </c>
      <c r="AL27" s="350">
        <f t="shared" si="14"/>
        <v>3571</v>
      </c>
      <c r="AM27" s="350"/>
      <c r="AN27" s="350"/>
      <c r="AO27" s="345">
        <f t="shared" si="15"/>
        <v>4.60655737704918</v>
      </c>
      <c r="AP27" s="345"/>
      <c r="AQ27" s="345"/>
      <c r="AR27" s="351">
        <f t="shared" si="16"/>
        <v>0</v>
      </c>
      <c r="AS27" s="352">
        <v>40733</v>
      </c>
      <c r="AT27" s="346">
        <v>19959.2</v>
      </c>
      <c r="AU27" s="347">
        <f t="shared" si="17"/>
        <v>0.49000073650357207</v>
      </c>
      <c r="AV27" s="348">
        <v>34048</v>
      </c>
      <c r="AW27" s="347">
        <f t="shared" si="18"/>
        <v>0.835882454029902</v>
      </c>
      <c r="AX27" s="341"/>
      <c r="AY27" s="347">
        <f t="shared" si="19"/>
        <v>0.49000073650357207</v>
      </c>
      <c r="AZ27" s="343">
        <f t="shared" si="20"/>
        <v>12.786624661833532</v>
      </c>
      <c r="BA27" s="350">
        <f t="shared" si="21"/>
        <v>1289</v>
      </c>
      <c r="BB27" s="350">
        <f t="shared" si="22"/>
        <v>1277.6236723739885</v>
      </c>
      <c r="BC27" s="350"/>
      <c r="BD27" s="350"/>
      <c r="BE27" s="351">
        <f t="shared" si="23"/>
        <v>1.0393479654446107</v>
      </c>
      <c r="BF27" s="353">
        <v>47058.7</v>
      </c>
      <c r="BG27" s="346">
        <v>19959.2</v>
      </c>
      <c r="BH27" s="347">
        <f t="shared" si="40"/>
        <v>0.4241341133520476</v>
      </c>
      <c r="BI27" s="348">
        <v>36989.7</v>
      </c>
      <c r="BJ27" s="347">
        <f t="shared" si="41"/>
        <v>0.7860331883371193</v>
      </c>
      <c r="BK27" s="341"/>
      <c r="BL27" s="354">
        <f t="shared" si="26"/>
        <v>0.4241341133520476</v>
      </c>
      <c r="BM27" s="343">
        <f t="shared" si="27"/>
        <v>12.852233788326126</v>
      </c>
      <c r="BN27" s="350">
        <f t="shared" si="28"/>
        <v>4230.699999999997</v>
      </c>
      <c r="BO27" s="355">
        <f t="shared" si="29"/>
        <v>1.129146188833603</v>
      </c>
      <c r="BP27" s="356">
        <f t="shared" si="30"/>
        <v>2941.699999999997</v>
      </c>
      <c r="BQ27" s="357">
        <f t="shared" si="31"/>
        <v>1.0863986137218045</v>
      </c>
      <c r="BR27" s="310" t="e">
        <f t="shared" si="32"/>
        <v>#DIV/0!</v>
      </c>
    </row>
    <row r="28" spans="1:70" ht="22.5" customHeight="1">
      <c r="A28" s="305" t="s">
        <v>61</v>
      </c>
      <c r="B28" s="306">
        <v>67560.67732</v>
      </c>
      <c r="C28" s="306">
        <v>63314.36077</v>
      </c>
      <c r="D28" s="306">
        <f t="shared" si="34"/>
        <v>93.71481056963447</v>
      </c>
      <c r="E28" s="307">
        <f t="shared" si="0"/>
        <v>18.914715109817887</v>
      </c>
      <c r="F28" s="306">
        <v>41067.01952</v>
      </c>
      <c r="G28" s="306">
        <v>33721.20332</v>
      </c>
      <c r="H28" s="306">
        <f t="shared" si="35"/>
        <v>82.11261424408333</v>
      </c>
      <c r="I28" s="307">
        <f t="shared" si="1"/>
        <v>9.978281536103403</v>
      </c>
      <c r="J28" s="306">
        <v>45622.08209</v>
      </c>
      <c r="K28" s="306">
        <v>44589.3791</v>
      </c>
      <c r="L28" s="306">
        <f t="shared" si="36"/>
        <v>97.73639662485644</v>
      </c>
      <c r="M28" s="308">
        <f t="shared" si="2"/>
        <v>12.252188255761547</v>
      </c>
      <c r="N28" s="309">
        <f t="shared" si="3"/>
        <v>-18724.98167</v>
      </c>
      <c r="O28" s="309">
        <f t="shared" si="4"/>
        <v>10868.175779999998</v>
      </c>
      <c r="P28" s="310">
        <f t="shared" si="37"/>
        <v>0.7042537989442612</v>
      </c>
      <c r="Q28" s="310">
        <f t="shared" si="38"/>
        <v>1.3222950164875669</v>
      </c>
      <c r="R28" s="306">
        <v>21330.1</v>
      </c>
      <c r="S28" s="311">
        <v>2232.22152</v>
      </c>
      <c r="T28" s="306">
        <v>5917.714</v>
      </c>
      <c r="U28" s="306">
        <v>10846.68271</v>
      </c>
      <c r="V28" s="306">
        <v>20301.34</v>
      </c>
      <c r="W28" s="306">
        <f t="shared" si="39"/>
        <v>95.17695650747066</v>
      </c>
      <c r="X28" s="308">
        <f t="shared" si="5"/>
        <v>6.603525214846018</v>
      </c>
      <c r="Y28" s="306">
        <f t="shared" si="6"/>
        <v>-13419.86332</v>
      </c>
      <c r="Z28" s="306">
        <f t="shared" si="7"/>
        <v>-24288.039099999998</v>
      </c>
      <c r="AA28" s="310">
        <f t="shared" si="33"/>
        <v>0.6020348623786893</v>
      </c>
      <c r="AB28" s="310">
        <f t="shared" si="8"/>
        <v>0.4552954180965485</v>
      </c>
      <c r="AC28" s="306">
        <v>93532.74</v>
      </c>
      <c r="AD28" s="311">
        <v>44509</v>
      </c>
      <c r="AE28" s="312">
        <f t="shared" si="9"/>
        <v>0.4758654563097371</v>
      </c>
      <c r="AF28" s="313">
        <v>61811.763</v>
      </c>
      <c r="AG28" s="312">
        <f t="shared" si="10"/>
        <v>0.6608569683727857</v>
      </c>
      <c r="AH28" s="306"/>
      <c r="AI28" s="312">
        <f t="shared" si="11"/>
        <v>0.4758654563097371</v>
      </c>
      <c r="AJ28" s="314">
        <f t="shared" si="12"/>
        <v>21.465577918415768</v>
      </c>
      <c r="AK28" s="315">
        <f t="shared" si="13"/>
        <v>42276.77848</v>
      </c>
      <c r="AL28" s="315">
        <f t="shared" si="14"/>
        <v>36359.06448</v>
      </c>
      <c r="AM28" s="315"/>
      <c r="AN28" s="315"/>
      <c r="AO28" s="310">
        <f t="shared" si="15"/>
        <v>19.939329318893044</v>
      </c>
      <c r="AP28" s="310"/>
      <c r="AQ28" s="310"/>
      <c r="AR28" s="335">
        <f t="shared" si="16"/>
        <v>0</v>
      </c>
      <c r="AS28" s="338">
        <v>69265</v>
      </c>
      <c r="AT28" s="311">
        <v>14747.19358</v>
      </c>
      <c r="AU28" s="312">
        <f t="shared" si="17"/>
        <v>0.2129097463365336</v>
      </c>
      <c r="AV28" s="313">
        <v>34812</v>
      </c>
      <c r="AW28" s="312">
        <f t="shared" si="18"/>
        <v>0.5025914964267668</v>
      </c>
      <c r="AX28" s="306"/>
      <c r="AY28" s="312">
        <f t="shared" si="19"/>
        <v>0.2129097463365336</v>
      </c>
      <c r="AZ28" s="308">
        <f t="shared" si="20"/>
        <v>13.073542578939993</v>
      </c>
      <c r="BA28" s="315">
        <f t="shared" si="21"/>
        <v>-26999.763</v>
      </c>
      <c r="BB28" s="315">
        <f t="shared" si="22"/>
        <v>-27021.228577918413</v>
      </c>
      <c r="BC28" s="315"/>
      <c r="BD28" s="315"/>
      <c r="BE28" s="335">
        <f t="shared" si="23"/>
        <v>0.5631937726804525</v>
      </c>
      <c r="BF28" s="331">
        <v>148492.67589</v>
      </c>
      <c r="BG28" s="311">
        <v>14747.19358</v>
      </c>
      <c r="BH28" s="312">
        <f t="shared" si="40"/>
        <v>0.09931259903299462</v>
      </c>
      <c r="BI28" s="313">
        <v>40765.44176</v>
      </c>
      <c r="BJ28" s="312">
        <f t="shared" si="41"/>
        <v>0.27452829922869804</v>
      </c>
      <c r="BK28" s="306"/>
      <c r="BL28" s="316">
        <f t="shared" si="26"/>
        <v>0.09931259903299462</v>
      </c>
      <c r="BM28" s="308">
        <f t="shared" si="27"/>
        <v>14.164131852486312</v>
      </c>
      <c r="BN28" s="315">
        <f t="shared" si="28"/>
        <v>-21046.321239999997</v>
      </c>
      <c r="BO28" s="317">
        <f t="shared" si="29"/>
        <v>0.6595094490348059</v>
      </c>
      <c r="BP28" s="318">
        <f t="shared" si="30"/>
        <v>5953.4417600000015</v>
      </c>
      <c r="BQ28" s="319">
        <f t="shared" si="31"/>
        <v>1.1710169412846145</v>
      </c>
      <c r="BR28" s="310" t="e">
        <f t="shared" si="32"/>
        <v>#DIV/0!</v>
      </c>
    </row>
    <row r="29" spans="1:70" ht="20.25" customHeight="1">
      <c r="A29" s="305" t="s">
        <v>62</v>
      </c>
      <c r="B29" s="306">
        <v>153127.4</v>
      </c>
      <c r="C29" s="306">
        <v>152009.6</v>
      </c>
      <c r="D29" s="306">
        <f t="shared" si="34"/>
        <v>99.2700196045907</v>
      </c>
      <c r="E29" s="307">
        <f t="shared" si="0"/>
        <v>45.411787199464655</v>
      </c>
      <c r="F29" s="306">
        <v>175797.3</v>
      </c>
      <c r="G29" s="306">
        <v>174175.01592</v>
      </c>
      <c r="H29" s="306">
        <f t="shared" si="35"/>
        <v>99.07718487144001</v>
      </c>
      <c r="I29" s="307">
        <f t="shared" si="1"/>
        <v>51.53930388878697</v>
      </c>
      <c r="J29" s="306">
        <v>173163.4</v>
      </c>
      <c r="K29" s="306">
        <v>170029.42003</v>
      </c>
      <c r="L29" s="306">
        <f t="shared" si="36"/>
        <v>98.19016029368794</v>
      </c>
      <c r="M29" s="308">
        <f t="shared" si="2"/>
        <v>46.720373893376625</v>
      </c>
      <c r="N29" s="309">
        <f t="shared" si="3"/>
        <v>18019.820030000003</v>
      </c>
      <c r="O29" s="309">
        <f t="shared" si="4"/>
        <v>-4145.595889999997</v>
      </c>
      <c r="P29" s="310">
        <f t="shared" si="37"/>
        <v>1.1185439605788055</v>
      </c>
      <c r="Q29" s="310">
        <f t="shared" si="38"/>
        <v>0.9761986765547126</v>
      </c>
      <c r="R29" s="306">
        <v>156682.5</v>
      </c>
      <c r="S29" s="311">
        <v>32813.65226</v>
      </c>
      <c r="T29" s="306">
        <v>84283.81546</v>
      </c>
      <c r="U29" s="306">
        <v>111336.16189</v>
      </c>
      <c r="V29" s="306">
        <v>155568.8</v>
      </c>
      <c r="W29" s="306">
        <f t="shared" si="39"/>
        <v>99.28919949579563</v>
      </c>
      <c r="X29" s="308">
        <f t="shared" si="5"/>
        <v>50.602693883425275</v>
      </c>
      <c r="Y29" s="306">
        <f t="shared" si="6"/>
        <v>-18606.215920000017</v>
      </c>
      <c r="Z29" s="306">
        <f t="shared" si="7"/>
        <v>-14460.62003000002</v>
      </c>
      <c r="AA29" s="310">
        <f t="shared" si="33"/>
        <v>0.8931751731342111</v>
      </c>
      <c r="AB29" s="310">
        <f t="shared" si="8"/>
        <v>0.9149522475142914</v>
      </c>
      <c r="AC29" s="306">
        <v>160468.5</v>
      </c>
      <c r="AD29" s="311">
        <v>83143</v>
      </c>
      <c r="AE29" s="312">
        <f t="shared" si="9"/>
        <v>0.5181266105185753</v>
      </c>
      <c r="AF29" s="313">
        <v>113890.954</v>
      </c>
      <c r="AG29" s="312">
        <f t="shared" si="10"/>
        <v>0.7097402543178256</v>
      </c>
      <c r="AH29" s="306"/>
      <c r="AI29" s="312">
        <f t="shared" si="11"/>
        <v>0.5181266105185753</v>
      </c>
      <c r="AJ29" s="314">
        <f t="shared" si="12"/>
        <v>39.55129296813142</v>
      </c>
      <c r="AK29" s="315">
        <f t="shared" si="13"/>
        <v>50329.34774</v>
      </c>
      <c r="AL29" s="315">
        <f t="shared" si="14"/>
        <v>-33954.46772</v>
      </c>
      <c r="AM29" s="315"/>
      <c r="AN29" s="315"/>
      <c r="AO29" s="310">
        <f t="shared" si="15"/>
        <v>2.533792926834655</v>
      </c>
      <c r="AP29" s="310"/>
      <c r="AQ29" s="310"/>
      <c r="AR29" s="335">
        <f t="shared" si="16"/>
        <v>0</v>
      </c>
      <c r="AS29" s="338">
        <v>142796</v>
      </c>
      <c r="AT29" s="311">
        <v>80981.57642</v>
      </c>
      <c r="AU29" s="312">
        <f t="shared" si="17"/>
        <v>0.5671137596291213</v>
      </c>
      <c r="AV29" s="313">
        <v>104969</v>
      </c>
      <c r="AW29" s="312">
        <f t="shared" si="18"/>
        <v>0.7350976217821228</v>
      </c>
      <c r="AX29" s="306"/>
      <c r="AY29" s="312">
        <f t="shared" si="19"/>
        <v>0.5671137596291213</v>
      </c>
      <c r="AZ29" s="308">
        <f t="shared" si="20"/>
        <v>39.42079429417304</v>
      </c>
      <c r="BA29" s="315">
        <f t="shared" si="21"/>
        <v>-8921.953999999998</v>
      </c>
      <c r="BB29" s="315">
        <f t="shared" si="22"/>
        <v>-8961.50529296813</v>
      </c>
      <c r="BC29" s="315"/>
      <c r="BD29" s="315"/>
      <c r="BE29" s="335">
        <f t="shared" si="23"/>
        <v>0.9216623121797716</v>
      </c>
      <c r="BF29" s="331">
        <v>163302.7</v>
      </c>
      <c r="BG29" s="311">
        <v>80981.57642</v>
      </c>
      <c r="BH29" s="312">
        <f t="shared" si="40"/>
        <v>0.495898576202353</v>
      </c>
      <c r="BI29" s="313">
        <v>121318.87306</v>
      </c>
      <c r="BJ29" s="312">
        <f t="shared" si="41"/>
        <v>0.7429079437143414</v>
      </c>
      <c r="BK29" s="306"/>
      <c r="BL29" s="316">
        <f t="shared" si="26"/>
        <v>0.495898576202353</v>
      </c>
      <c r="BM29" s="308">
        <f t="shared" si="27"/>
        <v>42.15277548894368</v>
      </c>
      <c r="BN29" s="315">
        <f t="shared" si="28"/>
        <v>7427.91906</v>
      </c>
      <c r="BO29" s="317">
        <f t="shared" si="29"/>
        <v>1.0652195701161657</v>
      </c>
      <c r="BP29" s="318">
        <f t="shared" si="30"/>
        <v>16349.873059999998</v>
      </c>
      <c r="BQ29" s="319">
        <f t="shared" si="31"/>
        <v>1.1557590627709133</v>
      </c>
      <c r="BR29" s="310" t="e">
        <f t="shared" si="32"/>
        <v>#DIV/0!</v>
      </c>
    </row>
    <row r="30" spans="1:70" ht="20.25" customHeight="1">
      <c r="A30" s="305" t="s">
        <v>63</v>
      </c>
      <c r="B30" s="306">
        <v>1118.3</v>
      </c>
      <c r="C30" s="306">
        <v>874.467</v>
      </c>
      <c r="D30" s="306">
        <f t="shared" si="34"/>
        <v>78.19610122507378</v>
      </c>
      <c r="E30" s="307">
        <f t="shared" si="0"/>
        <v>0.2612407987189905</v>
      </c>
      <c r="F30" s="306">
        <v>1137.343</v>
      </c>
      <c r="G30" s="306">
        <v>1136.33957</v>
      </c>
      <c r="H30" s="306">
        <f t="shared" si="35"/>
        <v>99.91177419652647</v>
      </c>
      <c r="I30" s="307">
        <f t="shared" si="1"/>
        <v>0.33624885928521125</v>
      </c>
      <c r="J30" s="306">
        <v>1185.18</v>
      </c>
      <c r="K30" s="306">
        <v>1176.82142</v>
      </c>
      <c r="L30" s="306">
        <f t="shared" si="36"/>
        <v>99.29474172699506</v>
      </c>
      <c r="M30" s="308">
        <f t="shared" si="2"/>
        <v>0.3233648432043905</v>
      </c>
      <c r="N30" s="309">
        <f t="shared" si="3"/>
        <v>302.35442</v>
      </c>
      <c r="O30" s="309">
        <f t="shared" si="4"/>
        <v>40.481849999999895</v>
      </c>
      <c r="P30" s="310">
        <f t="shared" si="37"/>
        <v>1.345758524907172</v>
      </c>
      <c r="Q30" s="310">
        <f t="shared" si="38"/>
        <v>1.035624782475893</v>
      </c>
      <c r="R30" s="306">
        <v>1101.25</v>
      </c>
      <c r="S30" s="311">
        <v>150.2</v>
      </c>
      <c r="T30" s="306">
        <v>421.54599</v>
      </c>
      <c r="U30" s="306">
        <v>622.50066</v>
      </c>
      <c r="V30" s="306">
        <v>1096.24</v>
      </c>
      <c r="W30" s="306">
        <f t="shared" si="39"/>
        <v>99.54506242905788</v>
      </c>
      <c r="X30" s="308">
        <f t="shared" si="5"/>
        <v>0.356579835691772</v>
      </c>
      <c r="Y30" s="306">
        <f t="shared" si="6"/>
        <v>-40.099570000000085</v>
      </c>
      <c r="Z30" s="306">
        <f t="shared" si="7"/>
        <v>-80.58141999999998</v>
      </c>
      <c r="AA30" s="310">
        <f t="shared" si="33"/>
        <v>0.964711631048807</v>
      </c>
      <c r="AB30" s="310">
        <f t="shared" si="8"/>
        <v>0.93152621236279</v>
      </c>
      <c r="AC30" s="306">
        <v>1623.72</v>
      </c>
      <c r="AD30" s="311">
        <v>327</v>
      </c>
      <c r="AE30" s="312">
        <f t="shared" si="9"/>
        <v>0.2013894021136649</v>
      </c>
      <c r="AF30" s="313">
        <v>443.389</v>
      </c>
      <c r="AG30" s="312">
        <f t="shared" si="10"/>
        <v>0.2730698642623112</v>
      </c>
      <c r="AH30" s="306"/>
      <c r="AI30" s="312">
        <f t="shared" si="11"/>
        <v>0.2013894021136649</v>
      </c>
      <c r="AJ30" s="314">
        <f t="shared" si="12"/>
        <v>0.15397718275190517</v>
      </c>
      <c r="AK30" s="315">
        <f t="shared" si="13"/>
        <v>176.8</v>
      </c>
      <c r="AL30" s="315">
        <f t="shared" si="14"/>
        <v>-244.74599</v>
      </c>
      <c r="AM30" s="315"/>
      <c r="AN30" s="315"/>
      <c r="AO30" s="310">
        <f t="shared" si="15"/>
        <v>2.1770972037283625</v>
      </c>
      <c r="AP30" s="310"/>
      <c r="AQ30" s="310"/>
      <c r="AR30" s="335">
        <f t="shared" si="16"/>
        <v>0</v>
      </c>
      <c r="AS30" s="338">
        <v>2192</v>
      </c>
      <c r="AT30" s="311">
        <v>1304.832</v>
      </c>
      <c r="AU30" s="312">
        <f t="shared" si="17"/>
        <v>0.5952700729927007</v>
      </c>
      <c r="AV30" s="313">
        <v>1483.247</v>
      </c>
      <c r="AW30" s="312">
        <f t="shared" si="18"/>
        <v>0.6766637773722628</v>
      </c>
      <c r="AX30" s="306"/>
      <c r="AY30" s="312">
        <f t="shared" si="19"/>
        <v>0.5952700729927007</v>
      </c>
      <c r="AZ30" s="308">
        <f t="shared" si="20"/>
        <v>0.5570289787884928</v>
      </c>
      <c r="BA30" s="315">
        <f t="shared" si="21"/>
        <v>1039.8580000000002</v>
      </c>
      <c r="BB30" s="315">
        <f t="shared" si="22"/>
        <v>1039.7040228172482</v>
      </c>
      <c r="BC30" s="315"/>
      <c r="BD30" s="315"/>
      <c r="BE30" s="335">
        <f t="shared" si="23"/>
        <v>3.345249882157654</v>
      </c>
      <c r="BF30" s="331">
        <v>14916.033</v>
      </c>
      <c r="BG30" s="311">
        <v>1304.832</v>
      </c>
      <c r="BH30" s="312">
        <f t="shared" si="40"/>
        <v>0.08747848707494815</v>
      </c>
      <c r="BI30" s="313">
        <v>10019.8895</v>
      </c>
      <c r="BJ30" s="312">
        <f t="shared" si="41"/>
        <v>0.6717529721206704</v>
      </c>
      <c r="BK30" s="306"/>
      <c r="BL30" s="316">
        <f t="shared" si="26"/>
        <v>0.08747848707494815</v>
      </c>
      <c r="BM30" s="308">
        <f t="shared" si="27"/>
        <v>3.4814546316189148</v>
      </c>
      <c r="BN30" s="315">
        <f t="shared" si="28"/>
        <v>9576.5005</v>
      </c>
      <c r="BO30" s="317">
        <f t="shared" si="29"/>
        <v>22.598416965689267</v>
      </c>
      <c r="BP30" s="318">
        <f t="shared" si="30"/>
        <v>8536.6425</v>
      </c>
      <c r="BQ30" s="319">
        <f t="shared" si="31"/>
        <v>6.755374863390925</v>
      </c>
      <c r="BR30" s="310" t="e">
        <f t="shared" si="32"/>
        <v>#DIV/0!</v>
      </c>
    </row>
    <row r="31" spans="1:70" ht="30.75" customHeight="1" hidden="1">
      <c r="A31" s="305" t="s">
        <v>64</v>
      </c>
      <c r="B31" s="306">
        <v>0</v>
      </c>
      <c r="C31" s="306">
        <v>0</v>
      </c>
      <c r="D31" s="306" t="s">
        <v>65</v>
      </c>
      <c r="E31" s="307">
        <f t="shared" si="0"/>
        <v>0</v>
      </c>
      <c r="F31" s="306">
        <v>0</v>
      </c>
      <c r="G31" s="306">
        <v>0</v>
      </c>
      <c r="H31" s="306" t="s">
        <v>65</v>
      </c>
      <c r="I31" s="307" t="s">
        <v>65</v>
      </c>
      <c r="J31" s="306">
        <v>102.65125</v>
      </c>
      <c r="K31" s="306">
        <v>102.65125</v>
      </c>
      <c r="L31" s="306">
        <f t="shared" si="36"/>
        <v>100</v>
      </c>
      <c r="M31" s="308">
        <f t="shared" si="2"/>
        <v>0.02820632323380441</v>
      </c>
      <c r="N31" s="309">
        <f t="shared" si="3"/>
        <v>102.65125</v>
      </c>
      <c r="O31" s="309">
        <f t="shared" si="4"/>
        <v>102.65125</v>
      </c>
      <c r="P31" s="310" t="s">
        <v>65</v>
      </c>
      <c r="Q31" s="310" t="s">
        <v>65</v>
      </c>
      <c r="R31" s="306">
        <v>0</v>
      </c>
      <c r="S31" s="311">
        <v>0</v>
      </c>
      <c r="T31" s="306">
        <v>0</v>
      </c>
      <c r="U31" s="306">
        <v>0</v>
      </c>
      <c r="V31" s="306">
        <v>0</v>
      </c>
      <c r="W31" s="306"/>
      <c r="X31" s="308">
        <f t="shared" si="5"/>
        <v>0</v>
      </c>
      <c r="Y31" s="306">
        <f t="shared" si="6"/>
        <v>0</v>
      </c>
      <c r="Z31" s="306">
        <f t="shared" si="7"/>
        <v>-102.65125</v>
      </c>
      <c r="AA31" s="310"/>
      <c r="AB31" s="310">
        <f t="shared" si="8"/>
        <v>0</v>
      </c>
      <c r="AC31" s="306">
        <v>0</v>
      </c>
      <c r="AD31" s="311">
        <v>0</v>
      </c>
      <c r="AE31" s="312" t="e">
        <f t="shared" si="9"/>
        <v>#DIV/0!</v>
      </c>
      <c r="AF31" s="313"/>
      <c r="AG31" s="312" t="e">
        <f t="shared" si="10"/>
        <v>#DIV/0!</v>
      </c>
      <c r="AH31" s="306"/>
      <c r="AI31" s="312" t="e">
        <f t="shared" si="11"/>
        <v>#DIV/0!</v>
      </c>
      <c r="AJ31" s="314">
        <f t="shared" si="12"/>
        <v>0</v>
      </c>
      <c r="AK31" s="315">
        <f t="shared" si="13"/>
        <v>0</v>
      </c>
      <c r="AL31" s="315">
        <f t="shared" si="14"/>
        <v>0</v>
      </c>
      <c r="AM31" s="315"/>
      <c r="AN31" s="315"/>
      <c r="AO31" s="310" t="e">
        <f t="shared" si="15"/>
        <v>#DIV/0!</v>
      </c>
      <c r="AP31" s="310"/>
      <c r="AQ31" s="310"/>
      <c r="AR31" s="335" t="e">
        <f t="shared" si="16"/>
        <v>#DIV/0!</v>
      </c>
      <c r="AS31" s="338">
        <v>0</v>
      </c>
      <c r="AT31" s="311">
        <v>0</v>
      </c>
      <c r="AU31" s="312" t="e">
        <f t="shared" si="17"/>
        <v>#DIV/0!</v>
      </c>
      <c r="AV31" s="313"/>
      <c r="AW31" s="312" t="e">
        <f t="shared" si="18"/>
        <v>#DIV/0!</v>
      </c>
      <c r="AX31" s="306"/>
      <c r="AY31" s="312" t="e">
        <f t="shared" si="19"/>
        <v>#DIV/0!</v>
      </c>
      <c r="AZ31" s="308">
        <f t="shared" si="20"/>
        <v>0</v>
      </c>
      <c r="BA31" s="315">
        <f t="shared" si="21"/>
        <v>0</v>
      </c>
      <c r="BB31" s="315">
        <f t="shared" si="22"/>
        <v>0</v>
      </c>
      <c r="BC31" s="315"/>
      <c r="BD31" s="315"/>
      <c r="BE31" s="335" t="e">
        <f t="shared" si="23"/>
        <v>#DIV/0!</v>
      </c>
      <c r="BF31" s="331">
        <v>0</v>
      </c>
      <c r="BG31" s="311">
        <v>0</v>
      </c>
      <c r="BH31" s="312" t="e">
        <f t="shared" si="40"/>
        <v>#DIV/0!</v>
      </c>
      <c r="BI31" s="313"/>
      <c r="BJ31" s="312" t="e">
        <f t="shared" si="41"/>
        <v>#DIV/0!</v>
      </c>
      <c r="BK31" s="306"/>
      <c r="BL31" s="316" t="e">
        <f t="shared" si="26"/>
        <v>#DIV/0!</v>
      </c>
      <c r="BM31" s="308">
        <f t="shared" si="27"/>
        <v>0</v>
      </c>
      <c r="BN31" s="315">
        <f t="shared" si="28"/>
        <v>0</v>
      </c>
      <c r="BO31" s="317" t="e">
        <f t="shared" si="29"/>
        <v>#DIV/0!</v>
      </c>
      <c r="BP31" s="318">
        <f t="shared" si="30"/>
        <v>0</v>
      </c>
      <c r="BQ31" s="319" t="e">
        <f t="shared" si="31"/>
        <v>#DIV/0!</v>
      </c>
      <c r="BR31" s="310" t="e">
        <f t="shared" si="32"/>
        <v>#DIV/0!</v>
      </c>
    </row>
    <row r="32" spans="1:70" ht="20.25" customHeight="1">
      <c r="A32" s="305" t="s">
        <v>66</v>
      </c>
      <c r="B32" s="306">
        <v>0</v>
      </c>
      <c r="C32" s="306">
        <v>0</v>
      </c>
      <c r="D32" s="306" t="s">
        <v>65</v>
      </c>
      <c r="E32" s="307">
        <f t="shared" si="0"/>
        <v>0</v>
      </c>
      <c r="F32" s="306">
        <v>500</v>
      </c>
      <c r="G32" s="306">
        <v>500</v>
      </c>
      <c r="H32" s="306">
        <f>G32/F32*100</f>
        <v>100</v>
      </c>
      <c r="I32" s="307">
        <f>G32/G$35*100</f>
        <v>0.1479526314855036</v>
      </c>
      <c r="J32" s="306">
        <v>500</v>
      </c>
      <c r="K32" s="306">
        <v>500</v>
      </c>
      <c r="L32" s="306">
        <f t="shared" si="36"/>
        <v>100</v>
      </c>
      <c r="M32" s="308">
        <f t="shared" si="2"/>
        <v>0.13738908797410848</v>
      </c>
      <c r="N32" s="309">
        <f t="shared" si="3"/>
        <v>500</v>
      </c>
      <c r="O32" s="309">
        <f t="shared" si="4"/>
        <v>0</v>
      </c>
      <c r="P32" s="310" t="s">
        <v>65</v>
      </c>
      <c r="Q32" s="310">
        <f>K32/G32</f>
        <v>1</v>
      </c>
      <c r="R32" s="306">
        <v>15</v>
      </c>
      <c r="S32" s="311">
        <v>0</v>
      </c>
      <c r="T32" s="306">
        <v>15</v>
      </c>
      <c r="U32" s="306">
        <v>15</v>
      </c>
      <c r="V32" s="306">
        <v>15</v>
      </c>
      <c r="W32" s="306">
        <f>V32/R32*100</f>
        <v>100</v>
      </c>
      <c r="X32" s="308">
        <f t="shared" si="5"/>
        <v>0.004879130058542454</v>
      </c>
      <c r="Y32" s="306">
        <f t="shared" si="6"/>
        <v>-485</v>
      </c>
      <c r="Z32" s="306">
        <f t="shared" si="7"/>
        <v>-485</v>
      </c>
      <c r="AA32" s="310">
        <f>V32/G32</f>
        <v>0.03</v>
      </c>
      <c r="AB32" s="310">
        <f t="shared" si="8"/>
        <v>0.03</v>
      </c>
      <c r="AC32" s="306">
        <v>500</v>
      </c>
      <c r="AD32" s="311">
        <v>500</v>
      </c>
      <c r="AE32" s="312">
        <f t="shared" si="9"/>
        <v>1</v>
      </c>
      <c r="AF32" s="313">
        <v>500</v>
      </c>
      <c r="AG32" s="312">
        <f t="shared" si="10"/>
        <v>1</v>
      </c>
      <c r="AH32" s="306"/>
      <c r="AI32" s="312">
        <f t="shared" si="11"/>
        <v>1</v>
      </c>
      <c r="AJ32" s="314">
        <f t="shared" si="12"/>
        <v>0.17363667428815913</v>
      </c>
      <c r="AK32" s="315">
        <f t="shared" si="13"/>
        <v>500</v>
      </c>
      <c r="AL32" s="315">
        <f t="shared" si="14"/>
        <v>485</v>
      </c>
      <c r="AM32" s="315"/>
      <c r="AN32" s="315"/>
      <c r="AO32" s="310" t="e">
        <f t="shared" si="15"/>
        <v>#DIV/0!</v>
      </c>
      <c r="AP32" s="310"/>
      <c r="AQ32" s="310"/>
      <c r="AR32" s="335">
        <f t="shared" si="16"/>
        <v>0</v>
      </c>
      <c r="AS32" s="338">
        <v>675</v>
      </c>
      <c r="AT32" s="311">
        <v>516.1</v>
      </c>
      <c r="AU32" s="312">
        <f t="shared" si="17"/>
        <v>0.7645925925925926</v>
      </c>
      <c r="AV32" s="313">
        <v>576</v>
      </c>
      <c r="AW32" s="312">
        <f t="shared" si="18"/>
        <v>0.8533333333333334</v>
      </c>
      <c r="AX32" s="306"/>
      <c r="AY32" s="312">
        <f t="shared" si="19"/>
        <v>0.7645925925925926</v>
      </c>
      <c r="AZ32" s="308">
        <f t="shared" si="20"/>
        <v>0.21631507886560483</v>
      </c>
      <c r="BA32" s="315">
        <f t="shared" si="21"/>
        <v>76</v>
      </c>
      <c r="BB32" s="315">
        <f t="shared" si="22"/>
        <v>75.82636332571184</v>
      </c>
      <c r="BC32" s="315"/>
      <c r="BD32" s="315"/>
      <c r="BE32" s="335">
        <f t="shared" si="23"/>
        <v>1.152</v>
      </c>
      <c r="BF32" s="331">
        <v>175</v>
      </c>
      <c r="BG32" s="311">
        <v>516.1</v>
      </c>
      <c r="BH32" s="312">
        <f t="shared" si="40"/>
        <v>2.9491428571428573</v>
      </c>
      <c r="BI32" s="313">
        <v>0</v>
      </c>
      <c r="BJ32" s="312">
        <f t="shared" si="41"/>
        <v>0</v>
      </c>
      <c r="BK32" s="306"/>
      <c r="BL32" s="316">
        <f t="shared" si="26"/>
        <v>2.9491428571428573</v>
      </c>
      <c r="BM32" s="308">
        <f t="shared" si="27"/>
        <v>0</v>
      </c>
      <c r="BN32" s="315">
        <f t="shared" si="28"/>
        <v>-500</v>
      </c>
      <c r="BO32" s="317">
        <f t="shared" si="29"/>
        <v>0</v>
      </c>
      <c r="BP32" s="318">
        <f t="shared" si="30"/>
        <v>-576</v>
      </c>
      <c r="BQ32" s="319">
        <f t="shared" si="31"/>
        <v>0</v>
      </c>
      <c r="BR32" s="310" t="e">
        <f t="shared" si="32"/>
        <v>#DIV/0!</v>
      </c>
    </row>
    <row r="33" spans="1:70" ht="27.75" customHeight="1" thickBot="1">
      <c r="A33" s="411" t="s">
        <v>67</v>
      </c>
      <c r="B33" s="412">
        <v>-3256.22251</v>
      </c>
      <c r="C33" s="412">
        <v>-3256.22251</v>
      </c>
      <c r="D33" s="412">
        <f>C33/B33*100</f>
        <v>100</v>
      </c>
      <c r="E33" s="413">
        <f t="shared" si="0"/>
        <v>-0.972773322857416</v>
      </c>
      <c r="F33" s="412">
        <v>-2633.60188</v>
      </c>
      <c r="G33" s="412">
        <v>-2633.60188</v>
      </c>
      <c r="H33" s="412">
        <f>G33/F33*100</f>
        <v>100</v>
      </c>
      <c r="I33" s="413">
        <f>G33/G$35*100</f>
        <v>-0.779296656862339</v>
      </c>
      <c r="J33" s="412">
        <v>-884.0892</v>
      </c>
      <c r="K33" s="412">
        <v>-884.0892</v>
      </c>
      <c r="L33" s="412">
        <f t="shared" si="36"/>
        <v>100</v>
      </c>
      <c r="M33" s="414">
        <f t="shared" si="2"/>
        <v>-0.24292841775151838</v>
      </c>
      <c r="N33" s="415">
        <f t="shared" si="3"/>
        <v>2372.13331</v>
      </c>
      <c r="O33" s="415">
        <f t="shared" si="4"/>
        <v>1749.5126800000003</v>
      </c>
      <c r="P33" s="416">
        <f>K33/C33</f>
        <v>0.2715076126661872</v>
      </c>
      <c r="Q33" s="416">
        <f>K33/G33</f>
        <v>0.3356958417724094</v>
      </c>
      <c r="R33" s="412">
        <v>-582.88596</v>
      </c>
      <c r="S33" s="417">
        <v>-582.88596</v>
      </c>
      <c r="T33" s="412">
        <v>-582.88596</v>
      </c>
      <c r="U33" s="412">
        <v>-582.88596</v>
      </c>
      <c r="V33" s="412">
        <v>-612.44596</v>
      </c>
      <c r="W33" s="412">
        <f>V33/R33*100</f>
        <v>105.07131789552797</v>
      </c>
      <c r="X33" s="414">
        <f t="shared" si="5"/>
        <v>-0.19921356617792593</v>
      </c>
      <c r="Y33" s="412">
        <f t="shared" si="6"/>
        <v>2021.1559200000002</v>
      </c>
      <c r="Z33" s="412">
        <f t="shared" si="7"/>
        <v>271.64324</v>
      </c>
      <c r="AA33" s="416">
        <f>V33/G33</f>
        <v>0.2325506997283887</v>
      </c>
      <c r="AB33" s="416">
        <f t="shared" si="8"/>
        <v>0.6927422708025389</v>
      </c>
      <c r="AC33" s="412">
        <v>-88</v>
      </c>
      <c r="AD33" s="417">
        <v>-88</v>
      </c>
      <c r="AE33" s="418">
        <f t="shared" si="9"/>
        <v>1</v>
      </c>
      <c r="AF33" s="419">
        <v>-88.466</v>
      </c>
      <c r="AG33" s="418">
        <f t="shared" si="10"/>
        <v>1.0052954545454544</v>
      </c>
      <c r="AH33" s="412"/>
      <c r="AI33" s="418">
        <f t="shared" si="11"/>
        <v>1</v>
      </c>
      <c r="AJ33" s="420">
        <f t="shared" si="12"/>
        <v>-0.03072188405515256</v>
      </c>
      <c r="AK33" s="421">
        <f t="shared" si="13"/>
        <v>494.88595999999995</v>
      </c>
      <c r="AL33" s="421">
        <f t="shared" si="14"/>
        <v>1077.77192</v>
      </c>
      <c r="AM33" s="421"/>
      <c r="AN33" s="421"/>
      <c r="AO33" s="416">
        <f t="shared" si="15"/>
        <v>0.15097292787769329</v>
      </c>
      <c r="AP33" s="416"/>
      <c r="AQ33" s="416"/>
      <c r="AR33" s="422">
        <f t="shared" si="16"/>
        <v>0</v>
      </c>
      <c r="AS33" s="423">
        <v>-2.1488</v>
      </c>
      <c r="AT33" s="417">
        <v>-2.1488</v>
      </c>
      <c r="AU33" s="418">
        <f t="shared" si="17"/>
        <v>1</v>
      </c>
      <c r="AV33" s="419">
        <v>-172</v>
      </c>
      <c r="AW33" s="418">
        <f t="shared" si="18"/>
        <v>80.04467609828741</v>
      </c>
      <c r="AX33" s="412"/>
      <c r="AY33" s="418">
        <f t="shared" si="19"/>
        <v>1</v>
      </c>
      <c r="AZ33" s="414">
        <f t="shared" si="20"/>
        <v>-0.0645940860501459</v>
      </c>
      <c r="BA33" s="421">
        <f t="shared" si="21"/>
        <v>-83.534</v>
      </c>
      <c r="BB33" s="421">
        <f t="shared" si="22"/>
        <v>-83.50327811594485</v>
      </c>
      <c r="BC33" s="421"/>
      <c r="BD33" s="421"/>
      <c r="BE33" s="422">
        <f t="shared" si="23"/>
        <v>1.9442497682725568</v>
      </c>
      <c r="BF33" s="424">
        <v>-239.34442</v>
      </c>
      <c r="BG33" s="417">
        <v>-2.1488</v>
      </c>
      <c r="BH33" s="418">
        <f t="shared" si="40"/>
        <v>0.008977857098151692</v>
      </c>
      <c r="BI33" s="419">
        <v>-239.34442</v>
      </c>
      <c r="BJ33" s="418">
        <f t="shared" si="41"/>
        <v>1</v>
      </c>
      <c r="BK33" s="412"/>
      <c r="BL33" s="425">
        <f t="shared" si="26"/>
        <v>0.008977857098151692</v>
      </c>
      <c r="BM33" s="414">
        <f t="shared" si="27"/>
        <v>-0.08316127034745671</v>
      </c>
      <c r="BN33" s="421">
        <f t="shared" si="28"/>
        <v>-150.87842</v>
      </c>
      <c r="BO33" s="426">
        <f t="shared" si="29"/>
        <v>2.7054961228042416</v>
      </c>
      <c r="BP33" s="427">
        <f t="shared" si="30"/>
        <v>-67.34442000000001</v>
      </c>
      <c r="BQ33" s="428">
        <f t="shared" si="31"/>
        <v>1.3915373255813954</v>
      </c>
      <c r="BR33" s="310" t="e">
        <f t="shared" si="32"/>
        <v>#DIV/0!</v>
      </c>
    </row>
    <row r="34" spans="1:70" ht="23.25" customHeight="1" thickBot="1">
      <c r="A34" s="398" t="s">
        <v>68</v>
      </c>
      <c r="B34" s="399">
        <v>230138</v>
      </c>
      <c r="C34" s="399">
        <v>224531</v>
      </c>
      <c r="D34" s="399">
        <f>C34/B34*100</f>
        <v>97.56363573160452</v>
      </c>
      <c r="E34" s="400">
        <f t="shared" si="0"/>
        <v>67.07703981645237</v>
      </c>
      <c r="F34" s="399">
        <f>F27+F28+F29+F30+F31+F32+F33</f>
        <v>228652.06063999998</v>
      </c>
      <c r="G34" s="399">
        <f>G27+G28+G29+G30+G31+G32+G33</f>
        <v>219682.95693000001</v>
      </c>
      <c r="H34" s="399">
        <f>G34/F34*100</f>
        <v>96.07740088372904</v>
      </c>
      <c r="I34" s="400">
        <f>G34/G$35*100</f>
        <v>65.00534314062011</v>
      </c>
      <c r="J34" s="399">
        <f>J27+J28+J29+J30+J31+J32+J33</f>
        <v>234428.22414</v>
      </c>
      <c r="K34" s="399">
        <f>K27+K28+K29+K30+K31+K32+K33</f>
        <v>230253.1826</v>
      </c>
      <c r="L34" s="399">
        <f t="shared" si="36"/>
        <v>98.21905337750344</v>
      </c>
      <c r="M34" s="401">
        <f t="shared" si="2"/>
        <v>63.26854952109973</v>
      </c>
      <c r="N34" s="402">
        <f t="shared" si="3"/>
        <v>5722.1826</v>
      </c>
      <c r="O34" s="402">
        <f t="shared" si="4"/>
        <v>10570.225669999985</v>
      </c>
      <c r="P34" s="403">
        <f>K34/C34</f>
        <v>1.0254850448267723</v>
      </c>
      <c r="Q34" s="403">
        <f>K34/G34</f>
        <v>1.0481158202607774</v>
      </c>
      <c r="R34" s="399">
        <f>R27+R28+R29+R30+R31+R32+R33</f>
        <v>194640.96404</v>
      </c>
      <c r="S34" s="399">
        <f>S27+S28+S29+S30+S31+S32+S33</f>
        <v>38639.18782</v>
      </c>
      <c r="T34" s="399">
        <f>T27+T28+T29+T30+T31+T32+T33</f>
        <v>101004.18948999999</v>
      </c>
      <c r="U34" s="399">
        <f>U27+U28+U29+U30+U31+U32+U33</f>
        <v>136883.4593</v>
      </c>
      <c r="V34" s="399">
        <f>V27+V28+V29+V30+V31+V32+V33</f>
        <v>192463.93403999996</v>
      </c>
      <c r="W34" s="399">
        <f>V34/R34*100</f>
        <v>98.8815149931375</v>
      </c>
      <c r="X34" s="401">
        <f t="shared" si="5"/>
        <v>62.60377105065973</v>
      </c>
      <c r="Y34" s="399">
        <f t="shared" si="6"/>
        <v>-27219.02289000005</v>
      </c>
      <c r="Z34" s="399">
        <f t="shared" si="7"/>
        <v>-37789.24856000004</v>
      </c>
      <c r="AA34" s="403">
        <f>V34/G34</f>
        <v>0.8760986137915416</v>
      </c>
      <c r="AB34" s="403">
        <f t="shared" si="8"/>
        <v>0.8358795820614207</v>
      </c>
      <c r="AC34" s="399">
        <f>AC27+AC28+AC29+AC30+AC31+AC32+AC33</f>
        <v>289553.95999999996</v>
      </c>
      <c r="AD34" s="399">
        <f>AD27+AD28+AD29+AD30+AD31+AD32+AD33</f>
        <v>146937</v>
      </c>
      <c r="AE34" s="404">
        <f t="shared" si="9"/>
        <v>0.5074598185429756</v>
      </c>
      <c r="AF34" s="405">
        <f>AF27+AF28+AF29+AF30+AF31+AF32+AF33</f>
        <v>209316.64</v>
      </c>
      <c r="AG34" s="404">
        <f t="shared" si="10"/>
        <v>0.7228933771100904</v>
      </c>
      <c r="AH34" s="399">
        <f>AH27+AH28+AH29+AH30+AH31+AH32+AH33</f>
        <v>0</v>
      </c>
      <c r="AI34" s="404">
        <f t="shared" si="11"/>
        <v>0.5074598185429756</v>
      </c>
      <c r="AJ34" s="401">
        <f t="shared" si="12"/>
        <v>72.6900904855437</v>
      </c>
      <c r="AK34" s="399">
        <f t="shared" si="13"/>
        <v>108297.81218000001</v>
      </c>
      <c r="AL34" s="399">
        <f t="shared" si="14"/>
        <v>7293.622690000018</v>
      </c>
      <c r="AM34" s="399"/>
      <c r="AN34" s="399"/>
      <c r="AO34" s="403">
        <f t="shared" si="15"/>
        <v>3.8027973228760272</v>
      </c>
      <c r="AP34" s="403"/>
      <c r="AQ34" s="403"/>
      <c r="AR34" s="406">
        <f t="shared" si="16"/>
        <v>0</v>
      </c>
      <c r="AS34" s="407">
        <f>AS27+AS28+AS29+AS30+AS31+AS32+AS33</f>
        <v>255658.8512</v>
      </c>
      <c r="AT34" s="399">
        <f>AT27+AT28+AT29+AT30+AT31+AT32+AT33</f>
        <v>117506.7532</v>
      </c>
      <c r="AU34" s="404">
        <f t="shared" si="17"/>
        <v>0.4596232543815796</v>
      </c>
      <c r="AV34" s="405">
        <f>AV27+AV28+AV29+AV30+AV31+AV32+AV33</f>
        <v>175716.247</v>
      </c>
      <c r="AW34" s="404">
        <f t="shared" si="18"/>
        <v>0.6873075044154778</v>
      </c>
      <c r="AX34" s="399">
        <f>AX27+AX28+AX29+AX30+AX31+AX32+AX33</f>
        <v>0</v>
      </c>
      <c r="AY34" s="404">
        <f t="shared" si="19"/>
        <v>0.4596232543815796</v>
      </c>
      <c r="AZ34" s="401">
        <f t="shared" si="20"/>
        <v>65.98971150655052</v>
      </c>
      <c r="BA34" s="399">
        <f t="shared" si="21"/>
        <v>-33600.39300000001</v>
      </c>
      <c r="BB34" s="399">
        <f t="shared" si="22"/>
        <v>-33673.083090485554</v>
      </c>
      <c r="BC34" s="399"/>
      <c r="BD34" s="399"/>
      <c r="BE34" s="406">
        <f t="shared" si="23"/>
        <v>0.8394757674306257</v>
      </c>
      <c r="BF34" s="408">
        <f>BF27+BF28+BF29+BF30+BF31+BF32+BF33</f>
        <v>373705.76447000005</v>
      </c>
      <c r="BG34" s="399">
        <f>BG27+BG28+BG29+BG30+BG31+BG32+BG33</f>
        <v>117506.7532</v>
      </c>
      <c r="BH34" s="404">
        <f t="shared" si="40"/>
        <v>0.3144365550974344</v>
      </c>
      <c r="BI34" s="405">
        <f>BI27+BI28+BI29+BI30+BI31+BI32+BI33</f>
        <v>208854.55989999996</v>
      </c>
      <c r="BJ34" s="404">
        <f t="shared" si="41"/>
        <v>0.5588743331165986</v>
      </c>
      <c r="BK34" s="399">
        <f>BK27+BK28+BK29+BK30+BK31+BK32+BK33</f>
        <v>0</v>
      </c>
      <c r="BL34" s="409">
        <f t="shared" si="26"/>
        <v>0.3144365550974344</v>
      </c>
      <c r="BM34" s="401">
        <f t="shared" si="27"/>
        <v>72.56743449102757</v>
      </c>
      <c r="BN34" s="399">
        <f t="shared" si="28"/>
        <v>-462.08010000005015</v>
      </c>
      <c r="BO34" s="410">
        <f t="shared" si="29"/>
        <v>0.9977924349444934</v>
      </c>
      <c r="BP34" s="399">
        <f t="shared" si="30"/>
        <v>33138.31289999996</v>
      </c>
      <c r="BQ34" s="410">
        <f t="shared" si="31"/>
        <v>1.1885899196333276</v>
      </c>
      <c r="BR34" s="304" t="e">
        <f t="shared" si="32"/>
        <v>#DIV/0!</v>
      </c>
    </row>
    <row r="35" spans="1:70" ht="15" customHeight="1">
      <c r="A35" s="460" t="s">
        <v>69</v>
      </c>
      <c r="B35" s="462">
        <f>B26+B34</f>
        <v>338876</v>
      </c>
      <c r="C35" s="462">
        <f>C26+C34</f>
        <v>334736</v>
      </c>
      <c r="D35" s="462">
        <f>C35/B35*100</f>
        <v>98.77831419162172</v>
      </c>
      <c r="E35" s="464">
        <f t="shared" si="0"/>
        <v>100</v>
      </c>
      <c r="F35" s="462">
        <f>F26+F34</f>
        <v>346728.06064</v>
      </c>
      <c r="G35" s="462">
        <v>337946</v>
      </c>
      <c r="H35" s="462">
        <f>G35/F35*100</f>
        <v>97.46716183749598</v>
      </c>
      <c r="I35" s="464">
        <f>G35/G$35*100</f>
        <v>100</v>
      </c>
      <c r="J35" s="462">
        <f>J26+J34</f>
        <v>374557.08574</v>
      </c>
      <c r="K35" s="462">
        <f>K26+K34</f>
        <v>363929.92149</v>
      </c>
      <c r="L35" s="462">
        <f t="shared" si="36"/>
        <v>97.16273843037723</v>
      </c>
      <c r="M35" s="466">
        <f t="shared" si="2"/>
        <v>100</v>
      </c>
      <c r="N35" s="468">
        <f t="shared" si="3"/>
        <v>29193.92148999998</v>
      </c>
      <c r="O35" s="468">
        <f t="shared" si="4"/>
        <v>25983.92148999998</v>
      </c>
      <c r="P35" s="470">
        <f>K35/C35</f>
        <v>1.0872147647399741</v>
      </c>
      <c r="Q35" s="470">
        <f>K35/G35</f>
        <v>1.0768877912151644</v>
      </c>
      <c r="R35" s="462">
        <f>R26+R34</f>
        <v>321833.36404</v>
      </c>
      <c r="S35" s="462">
        <f>S26+S34</f>
        <v>64407.585049999994</v>
      </c>
      <c r="T35" s="462">
        <f>T26+T34</f>
        <v>157915.10108</v>
      </c>
      <c r="U35" s="462">
        <f>U26+U34</f>
        <v>220415.06418</v>
      </c>
      <c r="V35" s="462">
        <f>V26+V34</f>
        <v>307431.85403999995</v>
      </c>
      <c r="W35" s="462">
        <f>V35/R35*100</f>
        <v>95.52516562633011</v>
      </c>
      <c r="X35" s="466">
        <f t="shared" si="5"/>
        <v>100</v>
      </c>
      <c r="Y35" s="462">
        <f t="shared" si="6"/>
        <v>-30514.145960000053</v>
      </c>
      <c r="Z35" s="462">
        <f t="shared" si="7"/>
        <v>-56498.06745000003</v>
      </c>
      <c r="AA35" s="470">
        <f>V35/G35</f>
        <v>0.9097070361537049</v>
      </c>
      <c r="AB35" s="470">
        <f t="shared" si="8"/>
        <v>0.8447556408148966</v>
      </c>
      <c r="AC35" s="462">
        <f>AC26+AC34</f>
        <v>399016.95999999996</v>
      </c>
      <c r="AD35" s="462">
        <f>AD26+AD34</f>
        <v>198395</v>
      </c>
      <c r="AE35" s="472">
        <f t="shared" si="9"/>
        <v>0.49720944192447364</v>
      </c>
      <c r="AF35" s="474">
        <f>AF26+AF34</f>
        <v>287957.6</v>
      </c>
      <c r="AG35" s="472">
        <f t="shared" si="10"/>
        <v>0.721667570220574</v>
      </c>
      <c r="AH35" s="462">
        <f>AH26+AH34</f>
        <v>0</v>
      </c>
      <c r="AI35" s="472">
        <f t="shared" si="11"/>
        <v>0.49720944192447364</v>
      </c>
      <c r="AJ35" s="466">
        <f t="shared" si="12"/>
        <v>100</v>
      </c>
      <c r="AK35" s="462">
        <f t="shared" si="13"/>
        <v>133987.41495</v>
      </c>
      <c r="AL35" s="462">
        <f t="shared" si="14"/>
        <v>-23927.686129999987</v>
      </c>
      <c r="AM35" s="462"/>
      <c r="AN35" s="462"/>
      <c r="AO35" s="470">
        <f t="shared" si="15"/>
        <v>3.0803049026909606</v>
      </c>
      <c r="AP35" s="470"/>
      <c r="AQ35" s="470"/>
      <c r="AR35" s="476">
        <f t="shared" si="16"/>
        <v>0</v>
      </c>
      <c r="AS35" s="478">
        <f>AS26+AS34</f>
        <v>408459.65119999996</v>
      </c>
      <c r="AT35" s="462">
        <f>AT26+AT34</f>
        <v>181188.91068</v>
      </c>
      <c r="AU35" s="472">
        <f t="shared" si="17"/>
        <v>0.44359071978759995</v>
      </c>
      <c r="AV35" s="474">
        <f>AV26+AV34</f>
        <v>266278.247</v>
      </c>
      <c r="AW35" s="472">
        <f t="shared" si="18"/>
        <v>0.6519083248925812</v>
      </c>
      <c r="AX35" s="462">
        <f>AX26+AX34</f>
        <v>0</v>
      </c>
      <c r="AY35" s="472">
        <f t="shared" si="19"/>
        <v>0.44359071978759995</v>
      </c>
      <c r="AZ35" s="466">
        <f t="shared" si="20"/>
        <v>100</v>
      </c>
      <c r="BA35" s="462">
        <f t="shared" si="21"/>
        <v>-21679.353000000003</v>
      </c>
      <c r="BB35" s="462">
        <f t="shared" si="22"/>
        <v>-21779.353000000003</v>
      </c>
      <c r="BC35" s="462"/>
      <c r="BD35" s="462"/>
      <c r="BE35" s="476">
        <f t="shared" si="23"/>
        <v>0.9247133848872194</v>
      </c>
      <c r="BF35" s="480">
        <f>BF26+BF34</f>
        <v>496206.0585500001</v>
      </c>
      <c r="BG35" s="462">
        <f>BG26+BG34</f>
        <v>181188.91068</v>
      </c>
      <c r="BH35" s="472">
        <f t="shared" si="40"/>
        <v>0.36514852561346256</v>
      </c>
      <c r="BI35" s="474">
        <f>BI26+BI34</f>
        <v>287807.55632999993</v>
      </c>
      <c r="BJ35" s="472">
        <f t="shared" si="41"/>
        <v>0.580016207724314</v>
      </c>
      <c r="BK35" s="462">
        <f>BK26+BK34</f>
        <v>0</v>
      </c>
      <c r="BL35" s="483">
        <f t="shared" si="26"/>
        <v>0.36514852561346256</v>
      </c>
      <c r="BM35" s="466">
        <f t="shared" si="27"/>
        <v>100</v>
      </c>
      <c r="BN35" s="462">
        <f t="shared" si="28"/>
        <v>-150.04367000004277</v>
      </c>
      <c r="BO35" s="485">
        <f t="shared" si="29"/>
        <v>0.999478938322864</v>
      </c>
      <c r="BP35" s="462">
        <f t="shared" si="30"/>
        <v>21529.30932999996</v>
      </c>
      <c r="BQ35" s="485">
        <f t="shared" si="31"/>
        <v>1.0808526778757108</v>
      </c>
      <c r="BR35" s="482" t="e">
        <f t="shared" si="32"/>
        <v>#DIV/0!</v>
      </c>
    </row>
    <row r="36" spans="1:70" ht="13.5" customHeight="1" thickBot="1">
      <c r="A36" s="461"/>
      <c r="B36" s="463"/>
      <c r="C36" s="463"/>
      <c r="D36" s="463"/>
      <c r="E36" s="465">
        <f t="shared" si="0"/>
        <v>0</v>
      </c>
      <c r="F36" s="463"/>
      <c r="G36" s="463"/>
      <c r="H36" s="463"/>
      <c r="I36" s="465"/>
      <c r="J36" s="463"/>
      <c r="K36" s="463"/>
      <c r="L36" s="463" t="e">
        <f t="shared" si="36"/>
        <v>#DIV/0!</v>
      </c>
      <c r="M36" s="467">
        <f t="shared" si="2"/>
        <v>0</v>
      </c>
      <c r="N36" s="469">
        <f t="shared" si="3"/>
        <v>0</v>
      </c>
      <c r="O36" s="469">
        <f t="shared" si="4"/>
        <v>0</v>
      </c>
      <c r="P36" s="471"/>
      <c r="Q36" s="471" t="e">
        <f>K36/G36</f>
        <v>#DIV/0!</v>
      </c>
      <c r="R36" s="463"/>
      <c r="S36" s="463"/>
      <c r="T36" s="463"/>
      <c r="U36" s="463"/>
      <c r="V36" s="463"/>
      <c r="W36" s="463" t="e">
        <f>V36/R36*100</f>
        <v>#DIV/0!</v>
      </c>
      <c r="X36" s="467">
        <f t="shared" si="5"/>
        <v>0</v>
      </c>
      <c r="Y36" s="463">
        <f t="shared" si="6"/>
        <v>0</v>
      </c>
      <c r="Z36" s="463">
        <f t="shared" si="7"/>
        <v>0</v>
      </c>
      <c r="AA36" s="471" t="e">
        <f>V36/G36</f>
        <v>#DIV/0!</v>
      </c>
      <c r="AB36" s="471" t="e">
        <f t="shared" si="8"/>
        <v>#DIV/0!</v>
      </c>
      <c r="AC36" s="463"/>
      <c r="AD36" s="463"/>
      <c r="AE36" s="473"/>
      <c r="AF36" s="475"/>
      <c r="AG36" s="473" t="e">
        <f t="shared" si="10"/>
        <v>#DIV/0!</v>
      </c>
      <c r="AH36" s="463"/>
      <c r="AI36" s="473" t="e">
        <f t="shared" si="11"/>
        <v>#DIV/0!</v>
      </c>
      <c r="AJ36" s="467">
        <f>AD36/AD$35*100</f>
        <v>0</v>
      </c>
      <c r="AK36" s="463">
        <f t="shared" si="13"/>
        <v>0</v>
      </c>
      <c r="AL36" s="463"/>
      <c r="AM36" s="463"/>
      <c r="AN36" s="463"/>
      <c r="AO36" s="471" t="e">
        <f t="shared" si="15"/>
        <v>#DIV/0!</v>
      </c>
      <c r="AP36" s="471"/>
      <c r="AQ36" s="471"/>
      <c r="AR36" s="477" t="e">
        <f t="shared" si="16"/>
        <v>#DIV/0!</v>
      </c>
      <c r="AS36" s="479"/>
      <c r="AT36" s="463"/>
      <c r="AU36" s="473"/>
      <c r="AV36" s="475"/>
      <c r="AW36" s="473" t="e">
        <f t="shared" si="18"/>
        <v>#DIV/0!</v>
      </c>
      <c r="AX36" s="463"/>
      <c r="AY36" s="473" t="e">
        <f t="shared" si="19"/>
        <v>#DIV/0!</v>
      </c>
      <c r="AZ36" s="467">
        <f>AT36/AT$35*100</f>
        <v>0</v>
      </c>
      <c r="BA36" s="463">
        <f t="shared" si="21"/>
        <v>0</v>
      </c>
      <c r="BB36" s="463"/>
      <c r="BC36" s="463"/>
      <c r="BD36" s="463"/>
      <c r="BE36" s="477" t="e">
        <f t="shared" si="23"/>
        <v>#DIV/0!</v>
      </c>
      <c r="BF36" s="481"/>
      <c r="BG36" s="463"/>
      <c r="BH36" s="473"/>
      <c r="BI36" s="475"/>
      <c r="BJ36" s="473" t="e">
        <f t="shared" si="41"/>
        <v>#DIV/0!</v>
      </c>
      <c r="BK36" s="463"/>
      <c r="BL36" s="484" t="e">
        <f t="shared" si="26"/>
        <v>#DIV/0!</v>
      </c>
      <c r="BM36" s="467">
        <f>BG36/BG$35*100</f>
        <v>0</v>
      </c>
      <c r="BN36" s="463">
        <f t="shared" si="28"/>
        <v>0</v>
      </c>
      <c r="BO36" s="486" t="e">
        <f t="shared" si="29"/>
        <v>#DIV/0!</v>
      </c>
      <c r="BP36" s="463">
        <f t="shared" si="30"/>
        <v>0</v>
      </c>
      <c r="BQ36" s="486" t="e">
        <f t="shared" si="31"/>
        <v>#DIV/0!</v>
      </c>
      <c r="BR36" s="482" t="e">
        <f t="shared" si="32"/>
        <v>#DIV/0!</v>
      </c>
    </row>
  </sheetData>
  <sheetProtection selectLockedCells="1" selectUnlockedCells="1"/>
  <mergeCells count="122"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P6:Q6"/>
    <mergeCell ref="R6:R7"/>
    <mergeCell ref="S6:V6"/>
    <mergeCell ref="W6:W7"/>
    <mergeCell ref="X6:X7"/>
    <mergeCell ref="Y6:Z6"/>
    <mergeCell ref="AA6:AB6"/>
    <mergeCell ref="AC6:AC7"/>
    <mergeCell ref="AD6:AJ6"/>
    <mergeCell ref="AK6:AN6"/>
    <mergeCell ref="AO6:AR6"/>
    <mergeCell ref="AS6:AS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BJ7:BJ8"/>
    <mergeCell ref="A24:A25"/>
    <mergeCell ref="F24:F25"/>
    <mergeCell ref="G24:G25"/>
    <mergeCell ref="M24:M25"/>
    <mergeCell ref="X24:X25"/>
    <mergeCell ref="AZ24:AZ25"/>
    <mergeCell ref="I6:I7"/>
    <mergeCell ref="J6:J7"/>
    <mergeCell ref="K6:K7"/>
    <mergeCell ref="BM24:BM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R35:BR36"/>
    <mergeCell ref="BL35:BL36"/>
    <mergeCell ref="BM35:BM36"/>
    <mergeCell ref="BN35:BN36"/>
    <mergeCell ref="BO35:BO36"/>
    <mergeCell ref="BP35:BP36"/>
    <mergeCell ref="BQ35:BQ36"/>
  </mergeCells>
  <printOptions/>
  <pageMargins left="0.5511811023622047" right="0.15748031496062992" top="0.5905511811023623" bottom="0.1968503937007874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5"/>
  <sheetViews>
    <sheetView zoomScalePageLayoutView="0" workbookViewId="0" topLeftCell="A3">
      <selection activeCell="BI34" sqref="BI34:BI35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hidden="1" customWidth="1"/>
    <col min="31" max="31" width="7.140625" style="0" hidden="1" customWidth="1"/>
    <col min="32" max="32" width="8.00390625" style="0" customWidth="1"/>
    <col min="33" max="33" width="7.140625" style="0" customWidth="1"/>
    <col min="34" max="34" width="6.7109375" style="0" hidden="1" customWidth="1"/>
    <col min="35" max="35" width="7.8515625" style="0" hidden="1" customWidth="1"/>
    <col min="36" max="36" width="8.57421875" style="0" customWidth="1"/>
    <col min="37" max="37" width="7.140625" style="0" hidden="1" customWidth="1"/>
    <col min="38" max="38" width="8.140625" style="0" hidden="1" customWidth="1"/>
    <col min="39" max="40" width="7.140625" style="0" hidden="1" customWidth="1"/>
    <col min="41" max="41" width="8.8515625" style="0" hidden="1" customWidth="1"/>
    <col min="42" max="43" width="5.8515625" style="0" hidden="1" customWidth="1"/>
    <col min="44" max="44" width="6.57421875" style="0" hidden="1" customWidth="1"/>
    <col min="45" max="45" width="7.8515625" style="0" customWidth="1"/>
    <col min="46" max="46" width="7.421875" style="0" hidden="1" customWidth="1"/>
    <col min="47" max="47" width="7.140625" style="0" hidden="1" customWidth="1"/>
    <col min="48" max="48" width="7.57421875" style="0" customWidth="1"/>
    <col min="49" max="49" width="7.140625" style="0" customWidth="1"/>
    <col min="50" max="50" width="6.7109375" style="0" hidden="1" customWidth="1"/>
    <col min="51" max="51" width="8.28125" style="0" hidden="1" customWidth="1"/>
    <col min="52" max="52" width="8.7109375" style="0" customWidth="1"/>
    <col min="53" max="53" width="7.140625" style="0" customWidth="1"/>
    <col min="54" max="54" width="8.140625" style="0" hidden="1" customWidth="1"/>
    <col min="55" max="56" width="7.140625" style="0" hidden="1" customWidth="1"/>
    <col min="57" max="57" width="8.8515625" style="0" customWidth="1"/>
    <col min="58" max="58" width="7.8515625" style="0" customWidth="1"/>
    <col min="59" max="59" width="7.421875" style="0" hidden="1" customWidth="1"/>
    <col min="60" max="60" width="7.140625" style="0" hidden="1" customWidth="1"/>
    <col min="61" max="61" width="9.8515625" style="0" customWidth="1"/>
    <col min="62" max="62" width="7.140625" style="0" customWidth="1"/>
    <col min="63" max="63" width="6.7109375" style="0" hidden="1" customWidth="1"/>
    <col min="64" max="64" width="8.28125" style="0" hidden="1" customWidth="1"/>
    <col min="65" max="65" width="8.7109375" style="0" customWidth="1"/>
    <col min="66" max="66" width="7.140625" style="0" customWidth="1"/>
    <col min="67" max="67" width="8.140625" style="0" customWidth="1"/>
    <col min="68" max="69" width="7.140625" style="0" customWidth="1"/>
    <col min="70" max="70" width="8.8515625" style="0" hidden="1" customWidth="1"/>
  </cols>
  <sheetData>
    <row r="1" spans="8:69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F1" s="1"/>
      <c r="BG1" s="1"/>
      <c r="BH1" s="1"/>
      <c r="BI1" s="1"/>
      <c r="BJ1" s="1"/>
      <c r="BK1" s="1"/>
      <c r="BL1" s="1"/>
      <c r="BM1" s="1"/>
      <c r="BN1" s="440" t="s">
        <v>0</v>
      </c>
      <c r="BO1" s="440"/>
      <c r="BP1" s="440"/>
      <c r="BQ1" s="440"/>
    </row>
    <row r="2" spans="1:70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7:69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3:69" ht="4.5" customHeight="1" hidden="1">
      <c r="M4" s="3"/>
      <c r="N4" s="3"/>
      <c r="O4" s="3"/>
      <c r="X4" s="3"/>
      <c r="Y4" s="3"/>
      <c r="Z4" s="3"/>
      <c r="AJ4" s="3"/>
      <c r="AK4" s="3"/>
      <c r="AL4" s="3"/>
      <c r="AM4" s="3"/>
      <c r="AN4" s="3"/>
      <c r="AZ4" s="3"/>
      <c r="BA4" s="3"/>
      <c r="BB4" s="3"/>
      <c r="BC4" s="3"/>
      <c r="BD4" s="3"/>
      <c r="BM4" s="3"/>
      <c r="BN4" s="3"/>
      <c r="BO4" s="3"/>
      <c r="BP4" s="3"/>
      <c r="BQ4" s="3"/>
    </row>
    <row r="5" spans="1:70" ht="18" customHeight="1">
      <c r="A5" s="507" t="s">
        <v>2</v>
      </c>
      <c r="B5" s="508" t="s">
        <v>3</v>
      </c>
      <c r="C5" s="508"/>
      <c r="D5" s="508"/>
      <c r="E5" s="508"/>
      <c r="F5" s="508" t="s">
        <v>4</v>
      </c>
      <c r="G5" s="508"/>
      <c r="H5" s="508"/>
      <c r="I5" s="508"/>
      <c r="J5" s="508" t="s">
        <v>5</v>
      </c>
      <c r="K5" s="508"/>
      <c r="L5" s="508"/>
      <c r="M5" s="508"/>
      <c r="N5" s="508"/>
      <c r="O5" s="508"/>
      <c r="P5" s="508"/>
      <c r="Q5" s="508"/>
      <c r="R5" s="508" t="s">
        <v>6</v>
      </c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 t="s">
        <v>7</v>
      </c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/>
      <c r="AR5" s="508"/>
      <c r="AS5" s="508" t="s">
        <v>8</v>
      </c>
      <c r="AT5" s="508"/>
      <c r="AU5" s="508"/>
      <c r="AV5" s="508"/>
      <c r="AW5" s="508"/>
      <c r="AX5" s="508"/>
      <c r="AY5" s="508"/>
      <c r="AZ5" s="508"/>
      <c r="BA5" s="508"/>
      <c r="BB5" s="508"/>
      <c r="BC5" s="508"/>
      <c r="BD5" s="508"/>
      <c r="BE5" s="508"/>
      <c r="BF5" s="508" t="s">
        <v>9</v>
      </c>
      <c r="BG5" s="508"/>
      <c r="BH5" s="508"/>
      <c r="BI5" s="508"/>
      <c r="BJ5" s="508"/>
      <c r="BK5" s="508"/>
      <c r="BL5" s="508"/>
      <c r="BM5" s="508"/>
      <c r="BN5" s="508"/>
      <c r="BO5" s="508"/>
      <c r="BP5" s="508"/>
      <c r="BQ5" s="508"/>
      <c r="BR5" s="508"/>
    </row>
    <row r="6" spans="1:70" ht="50.25" customHeight="1">
      <c r="A6" s="507"/>
      <c r="B6" s="500" t="s">
        <v>10</v>
      </c>
      <c r="C6" s="500" t="s">
        <v>11</v>
      </c>
      <c r="D6" s="500" t="s">
        <v>12</v>
      </c>
      <c r="E6" s="500" t="s">
        <v>13</v>
      </c>
      <c r="F6" s="500" t="s">
        <v>10</v>
      </c>
      <c r="G6" s="500" t="s">
        <v>11</v>
      </c>
      <c r="H6" s="500" t="s">
        <v>12</v>
      </c>
      <c r="I6" s="500" t="s">
        <v>13</v>
      </c>
      <c r="J6" s="500" t="s">
        <v>10</v>
      </c>
      <c r="K6" s="500" t="s">
        <v>11</v>
      </c>
      <c r="L6" s="500" t="s">
        <v>12</v>
      </c>
      <c r="M6" s="500" t="s">
        <v>13</v>
      </c>
      <c r="N6" s="503" t="s">
        <v>14</v>
      </c>
      <c r="O6" s="503"/>
      <c r="P6" s="506" t="s">
        <v>15</v>
      </c>
      <c r="Q6" s="506"/>
      <c r="R6" s="500" t="s">
        <v>16</v>
      </c>
      <c r="S6" s="503" t="s">
        <v>11</v>
      </c>
      <c r="T6" s="503"/>
      <c r="U6" s="503"/>
      <c r="V6" s="503"/>
      <c r="W6" s="500" t="s">
        <v>12</v>
      </c>
      <c r="X6" s="500" t="s">
        <v>13</v>
      </c>
      <c r="Y6" s="503" t="s">
        <v>14</v>
      </c>
      <c r="Z6" s="503"/>
      <c r="AA6" s="506" t="s">
        <v>15</v>
      </c>
      <c r="AB6" s="506"/>
      <c r="AC6" s="500" t="s">
        <v>17</v>
      </c>
      <c r="AD6" s="503" t="s">
        <v>11</v>
      </c>
      <c r="AE6" s="503"/>
      <c r="AF6" s="503"/>
      <c r="AG6" s="503"/>
      <c r="AH6" s="503"/>
      <c r="AI6" s="503"/>
      <c r="AJ6" s="503"/>
      <c r="AK6" s="504" t="s">
        <v>14</v>
      </c>
      <c r="AL6" s="504"/>
      <c r="AM6" s="504"/>
      <c r="AN6" s="504"/>
      <c r="AO6" s="503" t="s">
        <v>18</v>
      </c>
      <c r="AP6" s="503"/>
      <c r="AQ6" s="503"/>
      <c r="AR6" s="503"/>
      <c r="AS6" s="500" t="s">
        <v>17</v>
      </c>
      <c r="AT6" s="503" t="s">
        <v>11</v>
      </c>
      <c r="AU6" s="503"/>
      <c r="AV6" s="503"/>
      <c r="AW6" s="503"/>
      <c r="AX6" s="503"/>
      <c r="AY6" s="503"/>
      <c r="AZ6" s="503"/>
      <c r="BA6" s="504" t="s">
        <v>14</v>
      </c>
      <c r="BB6" s="504"/>
      <c r="BC6" s="504"/>
      <c r="BD6" s="504"/>
      <c r="BE6" s="5" t="s">
        <v>18</v>
      </c>
      <c r="BF6" s="500" t="s">
        <v>17</v>
      </c>
      <c r="BG6" s="503" t="s">
        <v>11</v>
      </c>
      <c r="BH6" s="503"/>
      <c r="BI6" s="503"/>
      <c r="BJ6" s="503"/>
      <c r="BK6" s="503"/>
      <c r="BL6" s="503"/>
      <c r="BM6" s="503"/>
      <c r="BN6" s="505" t="s">
        <v>19</v>
      </c>
      <c r="BO6" s="505"/>
      <c r="BP6" s="505"/>
      <c r="BQ6" s="505"/>
      <c r="BR6" s="5" t="s">
        <v>18</v>
      </c>
    </row>
    <row r="7" spans="1:70" ht="56.25" customHeight="1">
      <c r="A7" s="507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4" t="s">
        <v>20</v>
      </c>
      <c r="O7" s="4" t="s">
        <v>21</v>
      </c>
      <c r="P7" s="4" t="s">
        <v>22</v>
      </c>
      <c r="Q7" s="4" t="s">
        <v>23</v>
      </c>
      <c r="R7" s="500"/>
      <c r="S7" s="6" t="s">
        <v>24</v>
      </c>
      <c r="T7" s="4" t="s">
        <v>25</v>
      </c>
      <c r="U7" s="4" t="s">
        <v>26</v>
      </c>
      <c r="V7" s="7" t="s">
        <v>27</v>
      </c>
      <c r="W7" s="500"/>
      <c r="X7" s="500"/>
      <c r="Y7" s="4" t="s">
        <v>28</v>
      </c>
      <c r="Z7" s="4" t="s">
        <v>29</v>
      </c>
      <c r="AA7" s="4" t="s">
        <v>30</v>
      </c>
      <c r="AB7" s="4" t="s">
        <v>31</v>
      </c>
      <c r="AC7" s="500"/>
      <c r="AD7" s="6" t="s">
        <v>25</v>
      </c>
      <c r="AE7" s="500" t="s">
        <v>12</v>
      </c>
      <c r="AF7" s="8" t="s">
        <v>26</v>
      </c>
      <c r="AG7" s="500" t="s">
        <v>12</v>
      </c>
      <c r="AH7" s="7" t="s">
        <v>27</v>
      </c>
      <c r="AI7" s="4" t="s">
        <v>32</v>
      </c>
      <c r="AJ7" s="9" t="s">
        <v>33</v>
      </c>
      <c r="AK7" s="10" t="s">
        <v>34</v>
      </c>
      <c r="AL7" s="10" t="s">
        <v>35</v>
      </c>
      <c r="AM7" s="10" t="s">
        <v>36</v>
      </c>
      <c r="AN7" s="10" t="s">
        <v>37</v>
      </c>
      <c r="AO7" s="4" t="s">
        <v>38</v>
      </c>
      <c r="AP7" s="4"/>
      <c r="AQ7" s="4"/>
      <c r="AR7" s="4" t="s">
        <v>31</v>
      </c>
      <c r="AS7" s="500"/>
      <c r="AT7" s="6" t="s">
        <v>25</v>
      </c>
      <c r="AU7" s="500" t="s">
        <v>12</v>
      </c>
      <c r="AV7" s="8" t="s">
        <v>26</v>
      </c>
      <c r="AW7" s="500" t="s">
        <v>12</v>
      </c>
      <c r="AX7" s="7" t="s">
        <v>27</v>
      </c>
      <c r="AY7" s="4" t="s">
        <v>32</v>
      </c>
      <c r="AZ7" s="9" t="s">
        <v>33</v>
      </c>
      <c r="BA7" s="10" t="s">
        <v>39</v>
      </c>
      <c r="BB7" s="10" t="s">
        <v>35</v>
      </c>
      <c r="BC7" s="10" t="s">
        <v>36</v>
      </c>
      <c r="BD7" s="10" t="s">
        <v>37</v>
      </c>
      <c r="BE7" s="4" t="s">
        <v>40</v>
      </c>
      <c r="BF7" s="500"/>
      <c r="BG7" s="6" t="s">
        <v>25</v>
      </c>
      <c r="BH7" s="500" t="s">
        <v>12</v>
      </c>
      <c r="BI7" s="8" t="s">
        <v>26</v>
      </c>
      <c r="BJ7" s="500" t="s">
        <v>12</v>
      </c>
      <c r="BK7" s="7" t="s">
        <v>27</v>
      </c>
      <c r="BL7" s="4" t="s">
        <v>32</v>
      </c>
      <c r="BM7" s="9" t="s">
        <v>33</v>
      </c>
      <c r="BN7" s="10" t="s">
        <v>41</v>
      </c>
      <c r="BO7" s="10" t="s">
        <v>42</v>
      </c>
      <c r="BP7" s="11" t="s">
        <v>43</v>
      </c>
      <c r="BQ7" s="11" t="s">
        <v>44</v>
      </c>
      <c r="BR7" s="4" t="s">
        <v>45</v>
      </c>
    </row>
    <row r="8" spans="1:70" ht="13.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2"/>
      <c r="S8" s="14"/>
      <c r="T8" s="12"/>
      <c r="U8" s="12"/>
      <c r="V8" s="12"/>
      <c r="W8" s="12"/>
      <c r="X8" s="12"/>
      <c r="Y8" s="12"/>
      <c r="Z8" s="12"/>
      <c r="AA8" s="13"/>
      <c r="AB8" s="13"/>
      <c r="AC8" s="12"/>
      <c r="AD8" s="14"/>
      <c r="AE8" s="500"/>
      <c r="AF8" s="15"/>
      <c r="AG8" s="500"/>
      <c r="AH8" s="12"/>
      <c r="AI8" s="12"/>
      <c r="AJ8" s="12"/>
      <c r="AK8" s="16"/>
      <c r="AL8" s="16"/>
      <c r="AM8" s="16"/>
      <c r="AN8" s="16"/>
      <c r="AO8" s="13"/>
      <c r="AP8" s="13"/>
      <c r="AQ8" s="13"/>
      <c r="AR8" s="13"/>
      <c r="AS8" s="12"/>
      <c r="AT8" s="14"/>
      <c r="AU8" s="500"/>
      <c r="AV8" s="15"/>
      <c r="AW8" s="500"/>
      <c r="AX8" s="12"/>
      <c r="AY8" s="12"/>
      <c r="AZ8" s="12"/>
      <c r="BA8" s="16"/>
      <c r="BB8" s="16"/>
      <c r="BC8" s="16"/>
      <c r="BD8" s="16"/>
      <c r="BE8" s="13"/>
      <c r="BF8" s="12"/>
      <c r="BG8" s="14"/>
      <c r="BH8" s="500"/>
      <c r="BI8" s="15"/>
      <c r="BJ8" s="500"/>
      <c r="BK8" s="12"/>
      <c r="BL8" s="12"/>
      <c r="BM8" s="12"/>
      <c r="BN8" s="16"/>
      <c r="BO8" s="16"/>
      <c r="BP8" s="17"/>
      <c r="BQ8" s="17"/>
      <c r="BR8" s="13"/>
    </row>
    <row r="9" spans="1:70" ht="3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2"/>
      <c r="S9" s="14"/>
      <c r="T9" s="12"/>
      <c r="U9" s="12"/>
      <c r="V9" s="12"/>
      <c r="W9" s="12"/>
      <c r="X9" s="12"/>
      <c r="Y9" s="12"/>
      <c r="Z9" s="12"/>
      <c r="AA9" s="13"/>
      <c r="AB9" s="13"/>
      <c r="AC9" s="12"/>
      <c r="AD9" s="14"/>
      <c r="AE9" s="12"/>
      <c r="AF9" s="15"/>
      <c r="AG9" s="12"/>
      <c r="AH9" s="12"/>
      <c r="AI9" s="12"/>
      <c r="AJ9" s="12"/>
      <c r="AK9" s="16"/>
      <c r="AL9" s="16"/>
      <c r="AM9" s="16"/>
      <c r="AN9" s="16"/>
      <c r="AO9" s="13"/>
      <c r="AP9" s="13"/>
      <c r="AQ9" s="13"/>
      <c r="AR9" s="13"/>
      <c r="AS9" s="12"/>
      <c r="AT9" s="14"/>
      <c r="AU9" s="12"/>
      <c r="AV9" s="15"/>
      <c r="AW9" s="12"/>
      <c r="AX9" s="12"/>
      <c r="AY9" s="12"/>
      <c r="AZ9" s="12"/>
      <c r="BA9" s="16"/>
      <c r="BB9" s="16"/>
      <c r="BC9" s="16"/>
      <c r="BD9" s="16"/>
      <c r="BE9" s="13"/>
      <c r="BF9" s="12"/>
      <c r="BG9" s="14"/>
      <c r="BH9" s="12"/>
      <c r="BI9" s="15"/>
      <c r="BJ9" s="12"/>
      <c r="BK9" s="12"/>
      <c r="BL9" s="12"/>
      <c r="BM9" s="12"/>
      <c r="BN9" s="16"/>
      <c r="BO9" s="16"/>
      <c r="BP9" s="17"/>
      <c r="BQ9" s="17"/>
      <c r="BR9" s="13"/>
    </row>
    <row r="10" spans="1:70" ht="13.5" customHeight="1" hidden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2"/>
      <c r="S10" s="14"/>
      <c r="T10" s="12"/>
      <c r="U10" s="12"/>
      <c r="V10" s="12"/>
      <c r="W10" s="12"/>
      <c r="X10" s="12"/>
      <c r="Y10" s="12"/>
      <c r="Z10" s="12"/>
      <c r="AA10" s="13"/>
      <c r="AB10" s="13"/>
      <c r="AC10" s="12"/>
      <c r="AD10" s="14"/>
      <c r="AE10" s="12"/>
      <c r="AF10" s="15"/>
      <c r="AG10" s="12"/>
      <c r="AH10" s="12"/>
      <c r="AI10" s="12"/>
      <c r="AJ10" s="12"/>
      <c r="AK10" s="16"/>
      <c r="AL10" s="16"/>
      <c r="AM10" s="16"/>
      <c r="AN10" s="16"/>
      <c r="AO10" s="13"/>
      <c r="AP10" s="13"/>
      <c r="AQ10" s="13"/>
      <c r="AR10" s="13"/>
      <c r="AS10" s="12"/>
      <c r="AT10" s="14"/>
      <c r="AU10" s="12"/>
      <c r="AV10" s="15"/>
      <c r="AW10" s="12"/>
      <c r="AX10" s="12"/>
      <c r="AY10" s="12"/>
      <c r="AZ10" s="12"/>
      <c r="BA10" s="16"/>
      <c r="BB10" s="16"/>
      <c r="BC10" s="16"/>
      <c r="BD10" s="16"/>
      <c r="BE10" s="13"/>
      <c r="BF10" s="12"/>
      <c r="BG10" s="14"/>
      <c r="BH10" s="12"/>
      <c r="BI10" s="15"/>
      <c r="BJ10" s="12"/>
      <c r="BK10" s="12"/>
      <c r="BL10" s="12"/>
      <c r="BM10" s="12"/>
      <c r="BN10" s="16"/>
      <c r="BO10" s="16"/>
      <c r="BP10" s="17"/>
      <c r="BQ10" s="17"/>
      <c r="BR10" s="13"/>
    </row>
    <row r="11" spans="1:70" ht="12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2</v>
      </c>
      <c r="S11" s="19">
        <v>3</v>
      </c>
      <c r="T11" s="18">
        <v>20</v>
      </c>
      <c r="U11" s="18">
        <v>21</v>
      </c>
      <c r="V11" s="18">
        <v>4</v>
      </c>
      <c r="W11" s="18">
        <v>5</v>
      </c>
      <c r="X11" s="18">
        <v>6</v>
      </c>
      <c r="Y11" s="18">
        <v>25</v>
      </c>
      <c r="Z11" s="18">
        <v>26</v>
      </c>
      <c r="AA11" s="18">
        <v>27</v>
      </c>
      <c r="AB11" s="18">
        <v>28</v>
      </c>
      <c r="AC11" s="18">
        <v>2</v>
      </c>
      <c r="AD11" s="19">
        <v>3</v>
      </c>
      <c r="AE11" s="18">
        <v>31</v>
      </c>
      <c r="AF11" s="20">
        <v>3</v>
      </c>
      <c r="AG11" s="18">
        <v>4</v>
      </c>
      <c r="AH11" s="18">
        <v>35</v>
      </c>
      <c r="AI11" s="18">
        <v>4</v>
      </c>
      <c r="AJ11" s="18">
        <v>5</v>
      </c>
      <c r="AK11" s="21">
        <v>11</v>
      </c>
      <c r="AL11" s="21">
        <v>39</v>
      </c>
      <c r="AM11" s="21">
        <v>40</v>
      </c>
      <c r="AN11" s="21">
        <v>41</v>
      </c>
      <c r="AO11" s="18">
        <v>12</v>
      </c>
      <c r="AP11" s="18">
        <v>43</v>
      </c>
      <c r="AQ11" s="18">
        <v>44</v>
      </c>
      <c r="AR11" s="18">
        <v>45</v>
      </c>
      <c r="AS11" s="18">
        <v>6</v>
      </c>
      <c r="AT11" s="19">
        <v>7</v>
      </c>
      <c r="AU11" s="18">
        <v>31</v>
      </c>
      <c r="AV11" s="20">
        <v>7</v>
      </c>
      <c r="AW11" s="18">
        <v>8</v>
      </c>
      <c r="AX11" s="18">
        <v>35</v>
      </c>
      <c r="AY11" s="18">
        <v>8</v>
      </c>
      <c r="AZ11" s="18">
        <v>9</v>
      </c>
      <c r="BA11" s="21">
        <v>10</v>
      </c>
      <c r="BB11" s="21">
        <v>39</v>
      </c>
      <c r="BC11" s="21">
        <v>40</v>
      </c>
      <c r="BD11" s="21">
        <v>41</v>
      </c>
      <c r="BE11" s="18">
        <v>11</v>
      </c>
      <c r="BF11" s="18">
        <v>12</v>
      </c>
      <c r="BG11" s="19">
        <v>13</v>
      </c>
      <c r="BH11" s="18">
        <v>14</v>
      </c>
      <c r="BI11" s="20">
        <v>13</v>
      </c>
      <c r="BJ11" s="18">
        <v>14</v>
      </c>
      <c r="BK11" s="18">
        <v>35</v>
      </c>
      <c r="BL11" s="18">
        <v>15</v>
      </c>
      <c r="BM11" s="18">
        <v>15</v>
      </c>
      <c r="BN11" s="21">
        <v>16</v>
      </c>
      <c r="BO11" s="21">
        <v>17</v>
      </c>
      <c r="BP11" s="22">
        <v>18</v>
      </c>
      <c r="BQ11" s="22">
        <v>19</v>
      </c>
      <c r="BR11" s="23">
        <v>18</v>
      </c>
    </row>
    <row r="12" spans="1:70" ht="21" customHeight="1">
      <c r="A12" s="24" t="s">
        <v>46</v>
      </c>
      <c r="B12" s="25">
        <f>B13+B14+B15</f>
        <v>74884</v>
      </c>
      <c r="C12" s="25">
        <f>C13+C14+C15</f>
        <v>75835</v>
      </c>
      <c r="D12" s="25">
        <f>C12/B12*100</f>
        <v>101.26996421131349</v>
      </c>
      <c r="E12" s="26">
        <f aca="true" t="shared" si="0" ref="E12:E35">C12/C$34*100</f>
        <v>22.65516705702404</v>
      </c>
      <c r="F12" s="25">
        <f>F13+F14+F15</f>
        <v>65662</v>
      </c>
      <c r="G12" s="25">
        <f>G13+G14+G15</f>
        <v>64664</v>
      </c>
      <c r="H12" s="25">
        <f>G12/F12*100</f>
        <v>98.48009503213426</v>
      </c>
      <c r="I12" s="26">
        <f aca="true" t="shared" si="1" ref="I12:I29">G12/G$34*100</f>
        <v>19.134417924757212</v>
      </c>
      <c r="J12" s="25">
        <f>J13+J14+J15</f>
        <v>77476</v>
      </c>
      <c r="K12" s="25">
        <f>K13+K14+K15</f>
        <v>69865.68937000001</v>
      </c>
      <c r="L12" s="25">
        <f>K12/J12*100</f>
        <v>90.17720244979091</v>
      </c>
      <c r="M12" s="27">
        <f aca="true" t="shared" si="2" ref="M12:M35">K12/K$34*100</f>
        <v>19.19756668645333</v>
      </c>
      <c r="N12" s="28">
        <f aca="true" t="shared" si="3" ref="N12:N35">K12-C12</f>
        <v>-5969.310629999993</v>
      </c>
      <c r="O12" s="28">
        <f aca="true" t="shared" si="4" ref="O12:O35">K12-G12</f>
        <v>5201.689370000007</v>
      </c>
      <c r="P12" s="29">
        <f>K12/C12</f>
        <v>0.9212855458561351</v>
      </c>
      <c r="Q12" s="29">
        <f>K12/G12</f>
        <v>1.0804418126005197</v>
      </c>
      <c r="R12" s="25">
        <f>R13+R14+R15</f>
        <v>83610.5</v>
      </c>
      <c r="S12" s="25">
        <f>S13+S14+S15</f>
        <v>17368.0494</v>
      </c>
      <c r="T12" s="25">
        <f>T13+T14+T15</f>
        <v>39633.49547</v>
      </c>
      <c r="U12" s="25">
        <f>U13+U14+U15</f>
        <v>57871.44086</v>
      </c>
      <c r="V12" s="25">
        <f>V13+V14+V15</f>
        <v>78989.04999999999</v>
      </c>
      <c r="W12" s="25">
        <f>V12/R12*100</f>
        <v>94.47264398610221</v>
      </c>
      <c r="X12" s="27">
        <f aca="true" t="shared" si="5" ref="X12:X35">V12/V$34*100</f>
        <v>25.693189876714186</v>
      </c>
      <c r="Y12" s="25">
        <f aca="true" t="shared" si="6" ref="Y12:Y35">V12-G12</f>
        <v>14325.049999999988</v>
      </c>
      <c r="Z12" s="25">
        <f aca="true" t="shared" si="7" ref="Z12:Z35">V12-K12</f>
        <v>9123.360629999981</v>
      </c>
      <c r="AA12" s="29">
        <f>V12/G12</f>
        <v>1.2215305270320425</v>
      </c>
      <c r="AB12" s="29">
        <f aca="true" t="shared" si="8" ref="AB12:AB35">V12/K12</f>
        <v>1.1305842783813926</v>
      </c>
      <c r="AC12" s="25">
        <f>AC13+AC14+AC15</f>
        <v>70143</v>
      </c>
      <c r="AD12" s="25">
        <f>AD13+AD14+AD15</f>
        <v>29451.364930000003</v>
      </c>
      <c r="AE12" s="30">
        <f aca="true" t="shared" si="9" ref="AE12:AE34">AD12/AC12</f>
        <v>0.4198760379510429</v>
      </c>
      <c r="AF12" s="31">
        <f>AF13+AF14+AF15</f>
        <v>43544</v>
      </c>
      <c r="AG12" s="30">
        <f aca="true" t="shared" si="10" ref="AG12:AG35">AF12/AC12</f>
        <v>0.6207889596966197</v>
      </c>
      <c r="AH12" s="25">
        <f>AH13+AH14+AH15</f>
        <v>0</v>
      </c>
      <c r="AI12" s="30">
        <f aca="true" t="shared" si="11" ref="AI12:AI35">AD12/AC12</f>
        <v>0.4198760379510429</v>
      </c>
      <c r="AJ12" s="27">
        <f aca="true" t="shared" si="12" ref="AJ12:AJ34">AF12/AF$34*100</f>
        <v>19.581513942789815</v>
      </c>
      <c r="AK12" s="25">
        <f aca="true" t="shared" si="13" ref="AK12:AK35">AD12-S12</f>
        <v>12083.315530000003</v>
      </c>
      <c r="AL12" s="25">
        <f aca="true" t="shared" si="14" ref="AL12:AL34">AK12-T12</f>
        <v>-27550.179939999998</v>
      </c>
      <c r="AM12" s="25"/>
      <c r="AN12" s="25"/>
      <c r="AO12" s="29">
        <f aca="true" t="shared" si="15" ref="AO12:AO35">AD12/S12</f>
        <v>1.6957209328296823</v>
      </c>
      <c r="AP12" s="29"/>
      <c r="AQ12" s="29"/>
      <c r="AR12" s="29">
        <f aca="true" t="shared" si="16" ref="AR12:AR35">AH12/V12</f>
        <v>0</v>
      </c>
      <c r="AS12" s="32">
        <f>AS13+AS14+AS15</f>
        <v>67941</v>
      </c>
      <c r="AT12" s="25">
        <f>AT13+AT14+AT15</f>
        <v>32161</v>
      </c>
      <c r="AU12" s="30">
        <f aca="true" t="shared" si="17" ref="AU12:AU34">AT12/AS12</f>
        <v>0.4733665974889978</v>
      </c>
      <c r="AV12" s="31">
        <f>AV13+AV14+AV15</f>
        <v>49751</v>
      </c>
      <c r="AW12" s="30">
        <f aca="true" t="shared" si="18" ref="AW12:AW35">AV12/AS12</f>
        <v>0.7322677028598342</v>
      </c>
      <c r="AX12" s="25">
        <f>AX13+AX14+AX15</f>
        <v>0</v>
      </c>
      <c r="AY12" s="30">
        <f aca="true" t="shared" si="19" ref="AY12:AY35">AT12/AS12</f>
        <v>0.4733665974889978</v>
      </c>
      <c r="AZ12" s="27">
        <f aca="true" t="shared" si="20" ref="AZ12:AZ34">AV12/AV$34*100</f>
        <v>17.27759236814597</v>
      </c>
      <c r="BA12" s="25">
        <f aca="true" t="shared" si="21" ref="BA12:BA35">AV12-AF12</f>
        <v>6207</v>
      </c>
      <c r="BB12" s="25">
        <f aca="true" t="shared" si="22" ref="BB12:BB34">BA12-AJ12</f>
        <v>6187.41848605721</v>
      </c>
      <c r="BC12" s="25"/>
      <c r="BD12" s="25"/>
      <c r="BE12" s="29">
        <f aca="true" t="shared" si="23" ref="BE12:BE35">AV12/AF12</f>
        <v>1.1425454712474739</v>
      </c>
      <c r="BF12" s="32">
        <f>BF13+BF14+BF15</f>
        <v>71556</v>
      </c>
      <c r="BG12" s="25">
        <f>BG13+BG14+BG15</f>
        <v>38670.085909999994</v>
      </c>
      <c r="BH12" s="30">
        <f aca="true" t="shared" si="24" ref="BH12:BH22">BG12/BF12</f>
        <v>0.5404170986360333</v>
      </c>
      <c r="BI12" s="31">
        <f>BI13+BI14+BI15</f>
        <v>57733</v>
      </c>
      <c r="BJ12" s="30">
        <f aca="true" t="shared" si="25" ref="BJ12:BJ22">BI12/BF12</f>
        <v>0.8068226284308793</v>
      </c>
      <c r="BK12" s="25">
        <f>BK13+BK14+BK15</f>
        <v>0</v>
      </c>
      <c r="BL12" s="33">
        <f aca="true" t="shared" si="26" ref="BL12:BL35">BG12/BF12</f>
        <v>0.5404170986360333</v>
      </c>
      <c r="BM12" s="27">
        <f aca="true" t="shared" si="27" ref="BM12:BM34">BI12/BI$34*100</f>
        <v>21.680742957786148</v>
      </c>
      <c r="BN12" s="25">
        <f aca="true" t="shared" si="28" ref="BN12:BN35">BI12-AF12</f>
        <v>14189</v>
      </c>
      <c r="BO12" s="34">
        <f aca="true" t="shared" si="29" ref="BO12:BO35">BI12/AF12</f>
        <v>1.3258543082858718</v>
      </c>
      <c r="BP12" s="25">
        <f aca="true" t="shared" si="30" ref="BP12:BP35">BI12-AV12</f>
        <v>7982</v>
      </c>
      <c r="BQ12" s="35">
        <f aca="true" t="shared" si="31" ref="BQ12:BQ35">BI12/AV12</f>
        <v>1.1604389861510322</v>
      </c>
      <c r="BR12" s="36" t="e">
        <f aca="true" t="shared" si="32" ref="BR12:BR35">BG12/AQ12</f>
        <v>#DIV/0!</v>
      </c>
    </row>
    <row r="13" spans="1:70" ht="22.5" customHeight="1">
      <c r="A13" s="37" t="s">
        <v>47</v>
      </c>
      <c r="B13" s="38">
        <v>62980</v>
      </c>
      <c r="C13" s="38">
        <v>64012</v>
      </c>
      <c r="D13" s="38">
        <f>C13/B13*100</f>
        <v>101.63861543347095</v>
      </c>
      <c r="E13" s="39">
        <f t="shared" si="0"/>
        <v>19.123129869509107</v>
      </c>
      <c r="F13" s="38">
        <v>53155</v>
      </c>
      <c r="G13" s="38">
        <v>52188</v>
      </c>
      <c r="H13" s="38">
        <f>G13/F13*100</f>
        <v>98.180792023328</v>
      </c>
      <c r="I13" s="39">
        <f t="shared" si="1"/>
        <v>15.442703863930923</v>
      </c>
      <c r="J13" s="38">
        <v>63779</v>
      </c>
      <c r="K13" s="38">
        <v>56128.11841</v>
      </c>
      <c r="L13" s="38">
        <f>K13/J13*100</f>
        <v>88.00407408394612</v>
      </c>
      <c r="M13" s="40">
        <f t="shared" si="2"/>
        <v>15.422781996105336</v>
      </c>
      <c r="N13" s="41">
        <f t="shared" si="3"/>
        <v>-7883.881589999997</v>
      </c>
      <c r="O13" s="41">
        <f t="shared" si="4"/>
        <v>3940.1184100000028</v>
      </c>
      <c r="P13" s="42">
        <f>K13/C13</f>
        <v>0.8768374431356621</v>
      </c>
      <c r="Q13" s="42">
        <f>K13/G13</f>
        <v>1.0754985515827393</v>
      </c>
      <c r="R13" s="38">
        <v>71642</v>
      </c>
      <c r="S13" s="43">
        <v>14610.95934</v>
      </c>
      <c r="T13" s="38">
        <v>33791.6434</v>
      </c>
      <c r="U13" s="38">
        <v>49003.67068</v>
      </c>
      <c r="V13" s="38">
        <v>67090.54</v>
      </c>
      <c r="W13" s="38">
        <f>V13/R13*100</f>
        <v>93.64693894642807</v>
      </c>
      <c r="X13" s="40">
        <f t="shared" si="5"/>
        <v>21.822898023856318</v>
      </c>
      <c r="Y13" s="38">
        <f t="shared" si="6"/>
        <v>14902.539999999994</v>
      </c>
      <c r="Z13" s="38">
        <f t="shared" si="7"/>
        <v>10962.42158999999</v>
      </c>
      <c r="AA13" s="42">
        <f>V13/G13</f>
        <v>1.28555491683912</v>
      </c>
      <c r="AB13" s="42">
        <f t="shared" si="8"/>
        <v>1.1953106909788531</v>
      </c>
      <c r="AC13" s="38">
        <v>58419</v>
      </c>
      <c r="AD13" s="43">
        <v>24105.89353</v>
      </c>
      <c r="AE13" s="44">
        <f t="shared" si="9"/>
        <v>0.4126379008541742</v>
      </c>
      <c r="AF13" s="45">
        <v>35604</v>
      </c>
      <c r="AG13" s="44">
        <f t="shared" si="10"/>
        <v>0.6094592512709907</v>
      </c>
      <c r="AH13" s="38"/>
      <c r="AI13" s="44">
        <f t="shared" si="11"/>
        <v>0.4126379008541742</v>
      </c>
      <c r="AJ13" s="46">
        <f t="shared" si="12"/>
        <v>16.01093657953079</v>
      </c>
      <c r="AK13" s="47">
        <f t="shared" si="13"/>
        <v>9494.934190000002</v>
      </c>
      <c r="AL13" s="47">
        <f t="shared" si="14"/>
        <v>-24296.70921</v>
      </c>
      <c r="AM13" s="47"/>
      <c r="AN13" s="47"/>
      <c r="AO13" s="42">
        <f t="shared" si="15"/>
        <v>1.6498501548769626</v>
      </c>
      <c r="AP13" s="42"/>
      <c r="AQ13" s="42"/>
      <c r="AR13" s="42">
        <f t="shared" si="16"/>
        <v>0</v>
      </c>
      <c r="AS13" s="48">
        <v>57277</v>
      </c>
      <c r="AT13" s="43">
        <v>27056</v>
      </c>
      <c r="AU13" s="44">
        <f t="shared" si="17"/>
        <v>0.47237110882204025</v>
      </c>
      <c r="AV13" s="45">
        <v>41623</v>
      </c>
      <c r="AW13" s="44">
        <f t="shared" si="18"/>
        <v>0.7266965797789688</v>
      </c>
      <c r="AX13" s="38"/>
      <c r="AY13" s="44">
        <f t="shared" si="19"/>
        <v>0.47237110882204025</v>
      </c>
      <c r="AZ13" s="40">
        <f t="shared" si="20"/>
        <v>14.454889894461209</v>
      </c>
      <c r="BA13" s="47">
        <f t="shared" si="21"/>
        <v>6019</v>
      </c>
      <c r="BB13" s="47">
        <f t="shared" si="22"/>
        <v>6002.989063420469</v>
      </c>
      <c r="BC13" s="47"/>
      <c r="BD13" s="47"/>
      <c r="BE13" s="42">
        <f t="shared" si="23"/>
        <v>1.169054038872037</v>
      </c>
      <c r="BF13" s="48">
        <v>61597</v>
      </c>
      <c r="BG13" s="43">
        <v>33292.64902</v>
      </c>
      <c r="BH13" s="44">
        <f t="shared" si="24"/>
        <v>0.5404914041268243</v>
      </c>
      <c r="BI13" s="45">
        <v>49679</v>
      </c>
      <c r="BJ13" s="44">
        <f t="shared" si="25"/>
        <v>0.8065165511307368</v>
      </c>
      <c r="BK13" s="38"/>
      <c r="BL13" s="49">
        <f t="shared" si="26"/>
        <v>0.5404914041268243</v>
      </c>
      <c r="BM13" s="40">
        <f t="shared" si="27"/>
        <v>18.656186745879445</v>
      </c>
      <c r="BN13" s="47">
        <f t="shared" si="28"/>
        <v>14075</v>
      </c>
      <c r="BO13" s="50">
        <f t="shared" si="29"/>
        <v>1.3953207504774745</v>
      </c>
      <c r="BP13" s="51">
        <f t="shared" si="30"/>
        <v>8056</v>
      </c>
      <c r="BQ13" s="52">
        <f t="shared" si="31"/>
        <v>1.1935468370852653</v>
      </c>
      <c r="BR13" s="42" t="e">
        <f t="shared" si="32"/>
        <v>#DIV/0!</v>
      </c>
    </row>
    <row r="14" spans="1:70" ht="21" customHeight="1">
      <c r="A14" s="37" t="s">
        <v>48</v>
      </c>
      <c r="B14" s="38">
        <v>9853</v>
      </c>
      <c r="C14" s="38">
        <v>9741</v>
      </c>
      <c r="D14" s="38">
        <f>C14/B14*100</f>
        <v>98.86329036841572</v>
      </c>
      <c r="E14" s="39">
        <f t="shared" si="0"/>
        <v>2.9100544907031214</v>
      </c>
      <c r="F14" s="38">
        <v>10422</v>
      </c>
      <c r="G14" s="38">
        <v>10412</v>
      </c>
      <c r="H14" s="38">
        <f>G14/F14*100</f>
        <v>99.90404912684706</v>
      </c>
      <c r="I14" s="39">
        <f t="shared" si="1"/>
        <v>3.080965598054127</v>
      </c>
      <c r="J14" s="38">
        <v>10766</v>
      </c>
      <c r="K14" s="38">
        <v>10779.78116</v>
      </c>
      <c r="L14" s="38">
        <f>K14/J14*100</f>
        <v>100.12800631618057</v>
      </c>
      <c r="M14" s="40">
        <f t="shared" si="2"/>
        <v>2.9620486042657546</v>
      </c>
      <c r="N14" s="41">
        <f t="shared" si="3"/>
        <v>1038.7811600000005</v>
      </c>
      <c r="O14" s="41">
        <f t="shared" si="4"/>
        <v>367.78116000000045</v>
      </c>
      <c r="P14" s="42">
        <f>K14/C14</f>
        <v>1.1066400944461554</v>
      </c>
      <c r="Q14" s="42">
        <f>K14/G14</f>
        <v>1.0353228159815597</v>
      </c>
      <c r="R14" s="38">
        <v>10067</v>
      </c>
      <c r="S14" s="43">
        <v>2485.0504</v>
      </c>
      <c r="T14" s="38">
        <v>5034.82685</v>
      </c>
      <c r="U14" s="38">
        <v>7402.8722</v>
      </c>
      <c r="V14" s="38">
        <v>10101.81</v>
      </c>
      <c r="W14" s="38">
        <f>V14/R14*100</f>
        <v>100.3457832522102</v>
      </c>
      <c r="X14" s="40">
        <f t="shared" si="5"/>
        <v>3.285869654445649</v>
      </c>
      <c r="Y14" s="38">
        <f t="shared" si="6"/>
        <v>-310.1900000000005</v>
      </c>
      <c r="Z14" s="38">
        <f t="shared" si="7"/>
        <v>-677.971160000001</v>
      </c>
      <c r="AA14" s="42">
        <f>V14/G14</f>
        <v>0.9702084133691894</v>
      </c>
      <c r="AB14" s="42">
        <f t="shared" si="8"/>
        <v>0.9371071499562798</v>
      </c>
      <c r="AC14" s="38">
        <v>10064</v>
      </c>
      <c r="AD14" s="43">
        <v>4606.55082</v>
      </c>
      <c r="AE14" s="44">
        <f t="shared" si="9"/>
        <v>0.4577256379173291</v>
      </c>
      <c r="AF14" s="45">
        <v>6913</v>
      </c>
      <c r="AG14" s="44">
        <f t="shared" si="10"/>
        <v>0.6869038155802861</v>
      </c>
      <c r="AH14" s="38"/>
      <c r="AI14" s="44">
        <f t="shared" si="11"/>
        <v>0.4577256379173291</v>
      </c>
      <c r="AJ14" s="46">
        <f t="shared" si="12"/>
        <v>3.1087407194218724</v>
      </c>
      <c r="AK14" s="47">
        <f t="shared" si="13"/>
        <v>2121.5004200000003</v>
      </c>
      <c r="AL14" s="47">
        <f t="shared" si="14"/>
        <v>-2913.32643</v>
      </c>
      <c r="AM14" s="47"/>
      <c r="AN14" s="47"/>
      <c r="AO14" s="42">
        <f t="shared" si="15"/>
        <v>1.8537051884340052</v>
      </c>
      <c r="AP14" s="42"/>
      <c r="AQ14" s="42"/>
      <c r="AR14" s="42">
        <f t="shared" si="16"/>
        <v>0</v>
      </c>
      <c r="AS14" s="48">
        <v>9174</v>
      </c>
      <c r="AT14" s="43">
        <v>4198</v>
      </c>
      <c r="AU14" s="44">
        <f t="shared" si="17"/>
        <v>0.4575975583169828</v>
      </c>
      <c r="AV14" s="45">
        <v>6808</v>
      </c>
      <c r="AW14" s="44">
        <f t="shared" si="18"/>
        <v>0.7420972313058644</v>
      </c>
      <c r="AX14" s="38"/>
      <c r="AY14" s="44">
        <f t="shared" si="19"/>
        <v>0.4575975583169828</v>
      </c>
      <c r="AZ14" s="40">
        <f t="shared" si="20"/>
        <v>2.364291146757608</v>
      </c>
      <c r="BA14" s="47">
        <f t="shared" si="21"/>
        <v>-105</v>
      </c>
      <c r="BB14" s="47">
        <f t="shared" si="22"/>
        <v>-108.10874071942187</v>
      </c>
      <c r="BC14" s="47"/>
      <c r="BD14" s="47"/>
      <c r="BE14" s="42">
        <f t="shared" si="23"/>
        <v>0.9848112252278316</v>
      </c>
      <c r="BF14" s="48">
        <v>8314</v>
      </c>
      <c r="BG14" s="43">
        <v>4351.99252</v>
      </c>
      <c r="BH14" s="44">
        <f t="shared" si="24"/>
        <v>0.5234535145537647</v>
      </c>
      <c r="BI14" s="45">
        <v>6487</v>
      </c>
      <c r="BJ14" s="44">
        <f t="shared" si="25"/>
        <v>0.7802501804185711</v>
      </c>
      <c r="BK14" s="38"/>
      <c r="BL14" s="49">
        <f t="shared" si="26"/>
        <v>0.5234535145537647</v>
      </c>
      <c r="BM14" s="40">
        <f t="shared" si="27"/>
        <v>2.4360933879611095</v>
      </c>
      <c r="BN14" s="47">
        <f t="shared" si="28"/>
        <v>-426</v>
      </c>
      <c r="BO14" s="50">
        <f t="shared" si="29"/>
        <v>0.9383769709243455</v>
      </c>
      <c r="BP14" s="51">
        <f t="shared" si="30"/>
        <v>-321</v>
      </c>
      <c r="BQ14" s="52">
        <f t="shared" si="31"/>
        <v>0.9528495887191539</v>
      </c>
      <c r="BR14" s="42" t="e">
        <f t="shared" si="32"/>
        <v>#DIV/0!</v>
      </c>
    </row>
    <row r="15" spans="1:70" ht="18.75" customHeight="1">
      <c r="A15" s="37" t="s">
        <v>49</v>
      </c>
      <c r="B15" s="38">
        <v>2051</v>
      </c>
      <c r="C15" s="38">
        <v>2082</v>
      </c>
      <c r="D15" s="38">
        <f>C15/B15*100</f>
        <v>101.51145782545099</v>
      </c>
      <c r="E15" s="39">
        <f t="shared" si="0"/>
        <v>0.6219826968118158</v>
      </c>
      <c r="F15" s="38">
        <v>2085</v>
      </c>
      <c r="G15" s="38">
        <v>2064</v>
      </c>
      <c r="H15" s="38">
        <f>G15/F15*100</f>
        <v>98.99280575539568</v>
      </c>
      <c r="I15" s="39">
        <f t="shared" si="1"/>
        <v>0.6107484627721589</v>
      </c>
      <c r="J15" s="38">
        <v>2931</v>
      </c>
      <c r="K15" s="38">
        <v>2957.7898</v>
      </c>
      <c r="L15" s="38">
        <f>K15/J15*100</f>
        <v>100.9140156943023</v>
      </c>
      <c r="M15" s="40">
        <f t="shared" si="2"/>
        <v>0.8127360860822416</v>
      </c>
      <c r="N15" s="41">
        <f t="shared" si="3"/>
        <v>875.7898</v>
      </c>
      <c r="O15" s="41">
        <f t="shared" si="4"/>
        <v>893.7898</v>
      </c>
      <c r="P15" s="42">
        <f>K15/C15</f>
        <v>1.4206483189241115</v>
      </c>
      <c r="Q15" s="42">
        <f>K15/G15</f>
        <v>1.4330376937984497</v>
      </c>
      <c r="R15" s="38">
        <v>1901.5</v>
      </c>
      <c r="S15" s="43">
        <v>272.03966</v>
      </c>
      <c r="T15" s="38">
        <v>807.02522</v>
      </c>
      <c r="U15" s="38">
        <v>1464.89798</v>
      </c>
      <c r="V15" s="38">
        <v>1796.7</v>
      </c>
      <c r="W15" s="38">
        <f>V15/R15*100</f>
        <v>94.48856166184592</v>
      </c>
      <c r="X15" s="40">
        <f t="shared" si="5"/>
        <v>0.5844221984122151</v>
      </c>
      <c r="Y15" s="38">
        <f t="shared" si="6"/>
        <v>-267.29999999999995</v>
      </c>
      <c r="Z15" s="38">
        <f t="shared" si="7"/>
        <v>-1161.0898</v>
      </c>
      <c r="AA15" s="42" t="s">
        <v>50</v>
      </c>
      <c r="AB15" s="42">
        <f t="shared" si="8"/>
        <v>0.6074468172146649</v>
      </c>
      <c r="AC15" s="38">
        <v>1660</v>
      </c>
      <c r="AD15" s="43">
        <v>738.92058</v>
      </c>
      <c r="AE15" s="44">
        <f t="shared" si="9"/>
        <v>0.4451328795180723</v>
      </c>
      <c r="AF15" s="45">
        <v>1027</v>
      </c>
      <c r="AG15" s="44">
        <f t="shared" si="10"/>
        <v>0.6186746987951808</v>
      </c>
      <c r="AH15" s="38"/>
      <c r="AI15" s="44">
        <f t="shared" si="11"/>
        <v>0.4451328795180723</v>
      </c>
      <c r="AJ15" s="46">
        <f t="shared" si="12"/>
        <v>0.4618366438371565</v>
      </c>
      <c r="AK15" s="47">
        <f t="shared" si="13"/>
        <v>466.88091999999995</v>
      </c>
      <c r="AL15" s="47">
        <f t="shared" si="14"/>
        <v>-340.14430000000004</v>
      </c>
      <c r="AM15" s="47"/>
      <c r="AN15" s="47"/>
      <c r="AO15" s="42">
        <f t="shared" si="15"/>
        <v>2.7162237300252468</v>
      </c>
      <c r="AP15" s="42"/>
      <c r="AQ15" s="42"/>
      <c r="AR15" s="42">
        <f t="shared" si="16"/>
        <v>0</v>
      </c>
      <c r="AS15" s="48">
        <v>1490</v>
      </c>
      <c r="AT15" s="43">
        <v>907</v>
      </c>
      <c r="AU15" s="44">
        <f t="shared" si="17"/>
        <v>0.6087248322147651</v>
      </c>
      <c r="AV15" s="45">
        <v>1320</v>
      </c>
      <c r="AW15" s="44">
        <f t="shared" si="18"/>
        <v>0.8859060402684564</v>
      </c>
      <c r="AX15" s="38"/>
      <c r="AY15" s="44">
        <f t="shared" si="19"/>
        <v>0.6087248322147651</v>
      </c>
      <c r="AZ15" s="40">
        <f t="shared" si="20"/>
        <v>0.45841132692715075</v>
      </c>
      <c r="BA15" s="47">
        <f t="shared" si="21"/>
        <v>293</v>
      </c>
      <c r="BB15" s="47">
        <f t="shared" si="22"/>
        <v>292.53816335616284</v>
      </c>
      <c r="BC15" s="47"/>
      <c r="BD15" s="47"/>
      <c r="BE15" s="42">
        <f t="shared" si="23"/>
        <v>1.2852969814995132</v>
      </c>
      <c r="BF15" s="48">
        <v>1645</v>
      </c>
      <c r="BG15" s="43">
        <v>1025.44437</v>
      </c>
      <c r="BH15" s="44">
        <f t="shared" si="24"/>
        <v>0.6233704376899696</v>
      </c>
      <c r="BI15" s="45">
        <v>1567</v>
      </c>
      <c r="BJ15" s="44">
        <f t="shared" si="25"/>
        <v>0.9525835866261398</v>
      </c>
      <c r="BK15" s="38"/>
      <c r="BL15" s="49">
        <f t="shared" si="26"/>
        <v>0.6233704376899696</v>
      </c>
      <c r="BM15" s="40">
        <f t="shared" si="27"/>
        <v>0.5884628239455925</v>
      </c>
      <c r="BN15" s="47">
        <f t="shared" si="28"/>
        <v>540</v>
      </c>
      <c r="BO15" s="50">
        <f t="shared" si="29"/>
        <v>1.5258033106134372</v>
      </c>
      <c r="BP15" s="51">
        <f t="shared" si="30"/>
        <v>247</v>
      </c>
      <c r="BQ15" s="52">
        <f t="shared" si="31"/>
        <v>1.187121212121212</v>
      </c>
      <c r="BR15" s="42" t="e">
        <f t="shared" si="32"/>
        <v>#DIV/0!</v>
      </c>
    </row>
    <row r="16" spans="1:70" ht="19.5" customHeight="1" hidden="1">
      <c r="A16" s="37" t="s">
        <v>51</v>
      </c>
      <c r="B16" s="38">
        <v>0</v>
      </c>
      <c r="C16" s="38">
        <v>0</v>
      </c>
      <c r="D16" s="38"/>
      <c r="E16" s="39">
        <f t="shared" si="0"/>
        <v>0</v>
      </c>
      <c r="F16" s="38">
        <v>0</v>
      </c>
      <c r="G16" s="38">
        <v>0</v>
      </c>
      <c r="H16" s="38"/>
      <c r="I16" s="39">
        <f t="shared" si="1"/>
        <v>0</v>
      </c>
      <c r="J16" s="38">
        <v>0</v>
      </c>
      <c r="K16" s="38">
        <v>0</v>
      </c>
      <c r="L16" s="38"/>
      <c r="M16" s="40">
        <f t="shared" si="2"/>
        <v>0</v>
      </c>
      <c r="N16" s="41">
        <f t="shared" si="3"/>
        <v>0</v>
      </c>
      <c r="O16" s="41">
        <f t="shared" si="4"/>
        <v>0</v>
      </c>
      <c r="P16" s="42"/>
      <c r="Q16" s="42"/>
      <c r="R16" s="38">
        <v>0</v>
      </c>
      <c r="S16" s="43"/>
      <c r="T16" s="38"/>
      <c r="U16" s="38"/>
      <c r="V16" s="38">
        <v>0</v>
      </c>
      <c r="W16" s="38"/>
      <c r="X16" s="40">
        <f t="shared" si="5"/>
        <v>0</v>
      </c>
      <c r="Y16" s="38">
        <f t="shared" si="6"/>
        <v>0</v>
      </c>
      <c r="Z16" s="38">
        <f t="shared" si="7"/>
        <v>0</v>
      </c>
      <c r="AA16" s="42" t="e">
        <f aca="true" t="shared" si="33" ref="AA16:AA29">V16/G16</f>
        <v>#DIV/0!</v>
      </c>
      <c r="AB16" s="42" t="e">
        <f t="shared" si="8"/>
        <v>#DIV/0!</v>
      </c>
      <c r="AC16" s="38">
        <v>0</v>
      </c>
      <c r="AD16" s="43"/>
      <c r="AE16" s="44" t="e">
        <f t="shared" si="9"/>
        <v>#DIV/0!</v>
      </c>
      <c r="AF16" s="45"/>
      <c r="AG16" s="44" t="e">
        <f t="shared" si="10"/>
        <v>#DIV/0!</v>
      </c>
      <c r="AH16" s="38">
        <v>0</v>
      </c>
      <c r="AI16" s="44" t="e">
        <f t="shared" si="11"/>
        <v>#DIV/0!</v>
      </c>
      <c r="AJ16" s="46">
        <f t="shared" si="12"/>
        <v>0</v>
      </c>
      <c r="AK16" s="47">
        <f t="shared" si="13"/>
        <v>0</v>
      </c>
      <c r="AL16" s="47">
        <f t="shared" si="14"/>
        <v>0</v>
      </c>
      <c r="AM16" s="47"/>
      <c r="AN16" s="47"/>
      <c r="AO16" s="42" t="e">
        <f t="shared" si="15"/>
        <v>#DIV/0!</v>
      </c>
      <c r="AP16" s="42"/>
      <c r="AQ16" s="42"/>
      <c r="AR16" s="42" t="e">
        <f t="shared" si="16"/>
        <v>#DIV/0!</v>
      </c>
      <c r="AS16" s="48">
        <v>0</v>
      </c>
      <c r="AT16" s="43"/>
      <c r="AU16" s="44" t="e">
        <f t="shared" si="17"/>
        <v>#DIV/0!</v>
      </c>
      <c r="AV16" s="45"/>
      <c r="AW16" s="44" t="e">
        <f t="shared" si="18"/>
        <v>#DIV/0!</v>
      </c>
      <c r="AX16" s="38">
        <v>0</v>
      </c>
      <c r="AY16" s="44" t="e">
        <f t="shared" si="19"/>
        <v>#DIV/0!</v>
      </c>
      <c r="AZ16" s="40">
        <f t="shared" si="20"/>
        <v>0</v>
      </c>
      <c r="BA16" s="47">
        <f t="shared" si="21"/>
        <v>0</v>
      </c>
      <c r="BB16" s="47">
        <f t="shared" si="22"/>
        <v>0</v>
      </c>
      <c r="BC16" s="47"/>
      <c r="BD16" s="47"/>
      <c r="BE16" s="42" t="e">
        <f t="shared" si="23"/>
        <v>#DIV/0!</v>
      </c>
      <c r="BF16" s="48">
        <v>0</v>
      </c>
      <c r="BG16" s="43"/>
      <c r="BH16" s="44" t="e">
        <f t="shared" si="24"/>
        <v>#DIV/0!</v>
      </c>
      <c r="BI16" s="45"/>
      <c r="BJ16" s="44" t="e">
        <f t="shared" si="25"/>
        <v>#DIV/0!</v>
      </c>
      <c r="BK16" s="38">
        <v>0</v>
      </c>
      <c r="BL16" s="49" t="e">
        <f t="shared" si="26"/>
        <v>#DIV/0!</v>
      </c>
      <c r="BM16" s="40">
        <f t="shared" si="27"/>
        <v>0</v>
      </c>
      <c r="BN16" s="47">
        <f t="shared" si="28"/>
        <v>0</v>
      </c>
      <c r="BO16" s="50" t="e">
        <f t="shared" si="29"/>
        <v>#DIV/0!</v>
      </c>
      <c r="BP16" s="51">
        <f t="shared" si="30"/>
        <v>0</v>
      </c>
      <c r="BQ16" s="52" t="e">
        <f t="shared" si="31"/>
        <v>#DIV/0!</v>
      </c>
      <c r="BR16" s="42" t="e">
        <f t="shared" si="32"/>
        <v>#DIV/0!</v>
      </c>
    </row>
    <row r="17" spans="1:70" ht="21.75" customHeight="1">
      <c r="A17" s="24" t="s">
        <v>52</v>
      </c>
      <c r="B17" s="25">
        <f>B18+B19+B20+B21+B22+B23</f>
        <v>33854</v>
      </c>
      <c r="C17" s="25">
        <f>C18+C19+C20+C21+C22+C23</f>
        <v>34370</v>
      </c>
      <c r="D17" s="25">
        <f aca="true" t="shared" si="34" ref="D17:D29">C17/B17*100</f>
        <v>101.52419211909967</v>
      </c>
      <c r="E17" s="26">
        <f t="shared" si="0"/>
        <v>10.267793126523589</v>
      </c>
      <c r="F17" s="25">
        <f>F18+F19+F20+F21+F22+F23</f>
        <v>52414</v>
      </c>
      <c r="G17" s="25">
        <f>G18+G19+G20+G21+G22+G23</f>
        <v>53600</v>
      </c>
      <c r="H17" s="25">
        <f aca="true" t="shared" si="35" ref="H17:H29">G17/F17*100</f>
        <v>102.26275422597016</v>
      </c>
      <c r="I17" s="26">
        <f t="shared" si="1"/>
        <v>15.860522095245985</v>
      </c>
      <c r="J17" s="25">
        <f>J18+J19+J20+J21+J22+J23</f>
        <v>62652.8616</v>
      </c>
      <c r="K17" s="25">
        <f>K18+K19+K20+K21+K22+K23</f>
        <v>63811.04952</v>
      </c>
      <c r="L17" s="25">
        <f aca="true" t="shared" si="36" ref="L17:L35">K17/J17*100</f>
        <v>101.84857944301781</v>
      </c>
      <c r="M17" s="27">
        <f t="shared" si="2"/>
        <v>17.533883792446947</v>
      </c>
      <c r="N17" s="28">
        <f t="shared" si="3"/>
        <v>29441.04952</v>
      </c>
      <c r="O17" s="28">
        <f t="shared" si="4"/>
        <v>10211.04952</v>
      </c>
      <c r="P17" s="29">
        <f aca="true" t="shared" si="37" ref="P17:P29">K17/C17</f>
        <v>1.8565914902531278</v>
      </c>
      <c r="Q17" s="29">
        <f aca="true" t="shared" si="38" ref="Q17:Q29">K17/G17</f>
        <v>1.1905046552238807</v>
      </c>
      <c r="R17" s="25">
        <f>R18+R19+R20+R21+R22+R23</f>
        <v>43581.9</v>
      </c>
      <c r="S17" s="25">
        <f>S18+S19+S20+S21+S22+S23</f>
        <v>8400.347829999999</v>
      </c>
      <c r="T17" s="25">
        <f>T18+T19+T20+T21+T22+T23</f>
        <v>17277.416119999998</v>
      </c>
      <c r="U17" s="25">
        <f>U18+U19+U20+U21+U22+U23</f>
        <v>25660.16402</v>
      </c>
      <c r="V17" s="25">
        <f>V18+V19+V20+V21+V22+V23</f>
        <v>35978.869999999995</v>
      </c>
      <c r="W17" s="25">
        <f aca="true" t="shared" si="39" ref="W17:W29">V17/R17*100</f>
        <v>82.55461556288274</v>
      </c>
      <c r="X17" s="27">
        <f t="shared" si="5"/>
        <v>11.703039072626087</v>
      </c>
      <c r="Y17" s="25">
        <f t="shared" si="6"/>
        <v>-17621.130000000005</v>
      </c>
      <c r="Z17" s="25">
        <f t="shared" si="7"/>
        <v>-27832.179520000005</v>
      </c>
      <c r="AA17" s="29">
        <f t="shared" si="33"/>
        <v>0.6712475746268656</v>
      </c>
      <c r="AB17" s="29">
        <f t="shared" si="8"/>
        <v>0.5638344811853205</v>
      </c>
      <c r="AC17" s="25">
        <f>AC18+AC19+AC20+AC21+AC22+AC23</f>
        <v>41714.737</v>
      </c>
      <c r="AD17" s="25">
        <f>AD18+AD19+AD20+AD21+AD22+AD23</f>
        <v>21753.386260000003</v>
      </c>
      <c r="AE17" s="30">
        <f t="shared" si="9"/>
        <v>0.5214796454308223</v>
      </c>
      <c r="AF17" s="31">
        <f>AF18+AF19+AF20+AF21+AF22+AF23</f>
        <v>30801</v>
      </c>
      <c r="AG17" s="30">
        <f t="shared" si="10"/>
        <v>0.7383721489122657</v>
      </c>
      <c r="AH17" s="25">
        <f>AH18+AH19+AH20+AH21+AH22+AH23</f>
        <v>0</v>
      </c>
      <c r="AI17" s="30">
        <f t="shared" si="11"/>
        <v>0.5214796454308223</v>
      </c>
      <c r="AJ17" s="27">
        <f t="shared" si="12"/>
        <v>13.85105206117649</v>
      </c>
      <c r="AK17" s="25">
        <f t="shared" si="13"/>
        <v>13353.038430000004</v>
      </c>
      <c r="AL17" s="25">
        <f t="shared" si="14"/>
        <v>-3924.377689999994</v>
      </c>
      <c r="AM17" s="25"/>
      <c r="AN17" s="25"/>
      <c r="AO17" s="29">
        <f t="shared" si="15"/>
        <v>2.5895816102176816</v>
      </c>
      <c r="AP17" s="29"/>
      <c r="AQ17" s="29"/>
      <c r="AR17" s="29">
        <f t="shared" si="16"/>
        <v>0</v>
      </c>
      <c r="AS17" s="32">
        <f>AS18+AS19+AS20+AS21+AS22+AS23</f>
        <v>41522</v>
      </c>
      <c r="AT17" s="25">
        <f>AT18+AT19+AT20+AT21+AT22+AT23</f>
        <v>19297</v>
      </c>
      <c r="AU17" s="30">
        <f t="shared" si="17"/>
        <v>0.4647415827753962</v>
      </c>
      <c r="AV17" s="31">
        <f>AV18+AV19+AV20+AV21+AV22+AV23</f>
        <v>28891</v>
      </c>
      <c r="AW17" s="30">
        <f t="shared" si="18"/>
        <v>0.6957998169645008</v>
      </c>
      <c r="AX17" s="25">
        <f>AX18+AX19+AX20+AX21+AX22+AX23</f>
        <v>0</v>
      </c>
      <c r="AY17" s="30">
        <f t="shared" si="19"/>
        <v>0.4647415827753962</v>
      </c>
      <c r="AZ17" s="27">
        <f t="shared" si="20"/>
        <v>10.033304277463873</v>
      </c>
      <c r="BA17" s="25">
        <f t="shared" si="21"/>
        <v>-1910</v>
      </c>
      <c r="BB17" s="25">
        <f t="shared" si="22"/>
        <v>-1923.8510520611765</v>
      </c>
      <c r="BC17" s="25"/>
      <c r="BD17" s="25"/>
      <c r="BE17" s="29">
        <f t="shared" si="23"/>
        <v>0.937989026330314</v>
      </c>
      <c r="BF17" s="32">
        <f>BF18+BF19+BF20+BF21+BF22+BF23</f>
        <v>81244.8</v>
      </c>
      <c r="BG17" s="25">
        <f>BG18+BG19+BG20+BG21+BG22+BG23</f>
        <v>25012.07157</v>
      </c>
      <c r="BH17" s="30">
        <f t="shared" si="24"/>
        <v>0.3078605839389105</v>
      </c>
      <c r="BI17" s="31">
        <f>BI18+BI19+BI20+BI21+BI22+BI23</f>
        <v>32830</v>
      </c>
      <c r="BJ17" s="30">
        <f t="shared" si="25"/>
        <v>0.404087400055142</v>
      </c>
      <c r="BK17" s="25">
        <f>BK18+BK19+BK20+BK21+BK22+BK23</f>
        <v>0</v>
      </c>
      <c r="BL17" s="33">
        <f t="shared" si="26"/>
        <v>0.3078605839389105</v>
      </c>
      <c r="BM17" s="27">
        <f t="shared" si="27"/>
        <v>12.328803133461266</v>
      </c>
      <c r="BN17" s="25">
        <f t="shared" si="28"/>
        <v>2029</v>
      </c>
      <c r="BO17" s="35">
        <f t="shared" si="29"/>
        <v>1.065874484594656</v>
      </c>
      <c r="BP17" s="25">
        <f t="shared" si="30"/>
        <v>3939</v>
      </c>
      <c r="BQ17" s="35">
        <f t="shared" si="31"/>
        <v>1.1363400366896266</v>
      </c>
      <c r="BR17" s="36" t="e">
        <f t="shared" si="32"/>
        <v>#DIV/0!</v>
      </c>
    </row>
    <row r="18" spans="1:70" ht="30" customHeight="1">
      <c r="A18" s="37" t="s">
        <v>53</v>
      </c>
      <c r="B18" s="38">
        <v>6403</v>
      </c>
      <c r="C18" s="38">
        <v>6653</v>
      </c>
      <c r="D18" s="38">
        <f t="shared" si="34"/>
        <v>103.90441980321725</v>
      </c>
      <c r="E18" s="39">
        <f t="shared" si="0"/>
        <v>1.98753644663257</v>
      </c>
      <c r="F18" s="38">
        <v>7900</v>
      </c>
      <c r="G18" s="38">
        <v>8184</v>
      </c>
      <c r="H18" s="38">
        <f t="shared" si="35"/>
        <v>103.59493670886076</v>
      </c>
      <c r="I18" s="39">
        <f t="shared" si="1"/>
        <v>2.4216886721547226</v>
      </c>
      <c r="J18" s="38">
        <v>12951</v>
      </c>
      <c r="K18" s="38">
        <v>13213.7789</v>
      </c>
      <c r="L18" s="38">
        <f t="shared" si="36"/>
        <v>102.02902401358969</v>
      </c>
      <c r="M18" s="40">
        <f t="shared" si="2"/>
        <v>3.6308580635250367</v>
      </c>
      <c r="N18" s="41">
        <f t="shared" si="3"/>
        <v>6560.778899999999</v>
      </c>
      <c r="O18" s="41">
        <f t="shared" si="4"/>
        <v>5029.778899999999</v>
      </c>
      <c r="P18" s="42">
        <f t="shared" si="37"/>
        <v>1.9861384187584548</v>
      </c>
      <c r="Q18" s="42">
        <f t="shared" si="38"/>
        <v>1.6145868646138806</v>
      </c>
      <c r="R18" s="38">
        <v>14298</v>
      </c>
      <c r="S18" s="43">
        <v>3078.88151</v>
      </c>
      <c r="T18" s="38">
        <v>6333.84145</v>
      </c>
      <c r="U18" s="38">
        <v>10772.60577</v>
      </c>
      <c r="V18" s="38">
        <v>14863.66</v>
      </c>
      <c r="W18" s="38">
        <f t="shared" si="39"/>
        <v>103.95621765281857</v>
      </c>
      <c r="X18" s="40">
        <f t="shared" si="5"/>
        <v>4.834782019063675</v>
      </c>
      <c r="Y18" s="38">
        <f t="shared" si="6"/>
        <v>6679.66</v>
      </c>
      <c r="Z18" s="38">
        <f t="shared" si="7"/>
        <v>1649.8811000000005</v>
      </c>
      <c r="AA18" s="42">
        <f t="shared" si="33"/>
        <v>1.816185239491691</v>
      </c>
      <c r="AB18" s="42">
        <f t="shared" si="8"/>
        <v>1.1248606558718794</v>
      </c>
      <c r="AC18" s="38">
        <v>13789</v>
      </c>
      <c r="AD18" s="43">
        <v>7812.64179</v>
      </c>
      <c r="AE18" s="44">
        <f t="shared" si="9"/>
        <v>0.5665850888389296</v>
      </c>
      <c r="AF18" s="45">
        <v>12358</v>
      </c>
      <c r="AG18" s="44">
        <f t="shared" si="10"/>
        <v>0.8962216259337152</v>
      </c>
      <c r="AH18" s="38"/>
      <c r="AI18" s="44">
        <f t="shared" si="11"/>
        <v>0.5665850888389296</v>
      </c>
      <c r="AJ18" s="46">
        <f t="shared" si="12"/>
        <v>5.557329352034644</v>
      </c>
      <c r="AK18" s="47">
        <f t="shared" si="13"/>
        <v>4733.7602799999995</v>
      </c>
      <c r="AL18" s="47">
        <f t="shared" si="14"/>
        <v>-1600.0811700000004</v>
      </c>
      <c r="AM18" s="47"/>
      <c r="AN18" s="47"/>
      <c r="AO18" s="42">
        <f t="shared" si="15"/>
        <v>2.537493490615038</v>
      </c>
      <c r="AP18" s="42"/>
      <c r="AQ18" s="42"/>
      <c r="AR18" s="42">
        <f t="shared" si="16"/>
        <v>0</v>
      </c>
      <c r="AS18" s="48">
        <v>13770</v>
      </c>
      <c r="AT18" s="43">
        <v>6108</v>
      </c>
      <c r="AU18" s="44">
        <f t="shared" si="17"/>
        <v>0.44357298474945533</v>
      </c>
      <c r="AV18" s="45">
        <v>10329</v>
      </c>
      <c r="AW18" s="44">
        <f t="shared" si="18"/>
        <v>0.7501089324618736</v>
      </c>
      <c r="AX18" s="38"/>
      <c r="AY18" s="44">
        <f t="shared" si="19"/>
        <v>0.44357298474945533</v>
      </c>
      <c r="AZ18" s="40">
        <f t="shared" si="20"/>
        <v>3.5870686332049555</v>
      </c>
      <c r="BA18" s="47">
        <f t="shared" si="21"/>
        <v>-2029</v>
      </c>
      <c r="BB18" s="47">
        <f t="shared" si="22"/>
        <v>-2034.5573293520347</v>
      </c>
      <c r="BC18" s="47"/>
      <c r="BD18" s="47"/>
      <c r="BE18" s="42">
        <f t="shared" si="23"/>
        <v>0.8358148567729407</v>
      </c>
      <c r="BF18" s="48">
        <v>13336.8</v>
      </c>
      <c r="BG18" s="43">
        <v>4982.18986</v>
      </c>
      <c r="BH18" s="44">
        <f t="shared" si="24"/>
        <v>0.37356711205086685</v>
      </c>
      <c r="BI18" s="45">
        <v>9415</v>
      </c>
      <c r="BJ18" s="44">
        <f t="shared" si="25"/>
        <v>0.7059414552216424</v>
      </c>
      <c r="BK18" s="38"/>
      <c r="BL18" s="49">
        <f t="shared" si="26"/>
        <v>0.37356711205086685</v>
      </c>
      <c r="BM18" s="40">
        <f t="shared" si="27"/>
        <v>3.5356588943508322</v>
      </c>
      <c r="BN18" s="47">
        <f t="shared" si="28"/>
        <v>-2943</v>
      </c>
      <c r="BO18" s="50">
        <f t="shared" si="29"/>
        <v>0.7618546690402977</v>
      </c>
      <c r="BP18" s="51">
        <f t="shared" si="30"/>
        <v>-914</v>
      </c>
      <c r="BQ18" s="52">
        <f t="shared" si="31"/>
        <v>0.9115112789234195</v>
      </c>
      <c r="BR18" s="42" t="e">
        <f t="shared" si="32"/>
        <v>#DIV/0!</v>
      </c>
    </row>
    <row r="19" spans="1:70" ht="30" customHeight="1">
      <c r="A19" s="37" t="s">
        <v>54</v>
      </c>
      <c r="B19" s="38">
        <v>400</v>
      </c>
      <c r="C19" s="38">
        <v>383</v>
      </c>
      <c r="D19" s="38">
        <f t="shared" si="34"/>
        <v>95.75</v>
      </c>
      <c r="E19" s="39">
        <f t="shared" si="0"/>
        <v>0.11441852683906123</v>
      </c>
      <c r="F19" s="38">
        <v>555</v>
      </c>
      <c r="G19" s="38">
        <v>532</v>
      </c>
      <c r="H19" s="38">
        <f t="shared" si="35"/>
        <v>95.85585585585585</v>
      </c>
      <c r="I19" s="39">
        <f t="shared" si="1"/>
        <v>0.15742159990057583</v>
      </c>
      <c r="J19" s="38">
        <v>496.3</v>
      </c>
      <c r="K19" s="38">
        <v>495.28763</v>
      </c>
      <c r="L19" s="38">
        <f t="shared" si="36"/>
        <v>99.79601652226475</v>
      </c>
      <c r="M19" s="40">
        <f t="shared" si="2"/>
        <v>0.13609423154111538</v>
      </c>
      <c r="N19" s="41">
        <f t="shared" si="3"/>
        <v>112.28762999999998</v>
      </c>
      <c r="O19" s="41">
        <f t="shared" si="4"/>
        <v>-36.71237000000002</v>
      </c>
      <c r="P19" s="42">
        <f t="shared" si="37"/>
        <v>1.293179190600522</v>
      </c>
      <c r="Q19" s="42">
        <f t="shared" si="38"/>
        <v>0.9309917857142856</v>
      </c>
      <c r="R19" s="38">
        <v>740</v>
      </c>
      <c r="S19" s="43">
        <v>187.33544</v>
      </c>
      <c r="T19" s="38">
        <v>467.2341</v>
      </c>
      <c r="U19" s="38">
        <v>600.25886</v>
      </c>
      <c r="V19" s="38">
        <v>738.45</v>
      </c>
      <c r="W19" s="38">
        <f t="shared" si="39"/>
        <v>99.79054054054055</v>
      </c>
      <c r="X19" s="40">
        <f t="shared" si="5"/>
        <v>0.240199572782045</v>
      </c>
      <c r="Y19" s="38">
        <f t="shared" si="6"/>
        <v>206.45000000000005</v>
      </c>
      <c r="Z19" s="38">
        <f t="shared" si="7"/>
        <v>243.16237000000007</v>
      </c>
      <c r="AA19" s="42">
        <f t="shared" si="33"/>
        <v>1.3880639097744363</v>
      </c>
      <c r="AB19" s="42">
        <f t="shared" si="8"/>
        <v>1.4909518333821503</v>
      </c>
      <c r="AC19" s="38">
        <v>809</v>
      </c>
      <c r="AD19" s="43">
        <v>332.31185</v>
      </c>
      <c r="AE19" s="44">
        <f t="shared" si="9"/>
        <v>0.4107686650185414</v>
      </c>
      <c r="AF19" s="45">
        <v>490</v>
      </c>
      <c r="AG19" s="44">
        <f t="shared" si="10"/>
        <v>0.6056860321384425</v>
      </c>
      <c r="AH19" s="38"/>
      <c r="AI19" s="44">
        <f t="shared" si="11"/>
        <v>0.4107686650185414</v>
      </c>
      <c r="AJ19" s="46">
        <f t="shared" si="12"/>
        <v>0.2203504921910484</v>
      </c>
      <c r="AK19" s="47">
        <f t="shared" si="13"/>
        <v>144.97641</v>
      </c>
      <c r="AL19" s="47">
        <f t="shared" si="14"/>
        <v>-322.25769</v>
      </c>
      <c r="AM19" s="47"/>
      <c r="AN19" s="47"/>
      <c r="AO19" s="42">
        <f t="shared" si="15"/>
        <v>1.773886724263172</v>
      </c>
      <c r="AP19" s="42"/>
      <c r="AQ19" s="42"/>
      <c r="AR19" s="42">
        <f t="shared" si="16"/>
        <v>0</v>
      </c>
      <c r="AS19" s="48">
        <v>476</v>
      </c>
      <c r="AT19" s="43">
        <v>237</v>
      </c>
      <c r="AU19" s="44">
        <f t="shared" si="17"/>
        <v>0.49789915966386555</v>
      </c>
      <c r="AV19" s="45">
        <v>313</v>
      </c>
      <c r="AW19" s="44">
        <f t="shared" si="18"/>
        <v>0.657563025210084</v>
      </c>
      <c r="AX19" s="38"/>
      <c r="AY19" s="44">
        <f t="shared" si="19"/>
        <v>0.49789915966386555</v>
      </c>
      <c r="AZ19" s="40">
        <f t="shared" si="20"/>
        <v>0.10869904949105924</v>
      </c>
      <c r="BA19" s="47">
        <f t="shared" si="21"/>
        <v>-177</v>
      </c>
      <c r="BB19" s="47">
        <f t="shared" si="22"/>
        <v>-177.22035049219105</v>
      </c>
      <c r="BC19" s="47"/>
      <c r="BD19" s="47"/>
      <c r="BE19" s="42">
        <f t="shared" si="23"/>
        <v>0.6387755102040816</v>
      </c>
      <c r="BF19" s="48">
        <v>557</v>
      </c>
      <c r="BG19" s="43">
        <v>658.17262</v>
      </c>
      <c r="BH19" s="44">
        <f t="shared" si="24"/>
        <v>1.1816384560143627</v>
      </c>
      <c r="BI19" s="45">
        <v>756</v>
      </c>
      <c r="BJ19" s="44">
        <f t="shared" si="25"/>
        <v>1.3572710951526032</v>
      </c>
      <c r="BK19" s="38"/>
      <c r="BL19" s="49">
        <f t="shared" si="26"/>
        <v>1.1816384560143627</v>
      </c>
      <c r="BM19" s="40">
        <f t="shared" si="27"/>
        <v>0.2839042086170185</v>
      </c>
      <c r="BN19" s="47">
        <f t="shared" si="28"/>
        <v>266</v>
      </c>
      <c r="BO19" s="50">
        <f t="shared" si="29"/>
        <v>1.542857142857143</v>
      </c>
      <c r="BP19" s="51">
        <f t="shared" si="30"/>
        <v>443</v>
      </c>
      <c r="BQ19" s="52">
        <f t="shared" si="31"/>
        <v>2.415335463258786</v>
      </c>
      <c r="BR19" s="42" t="e">
        <f t="shared" si="32"/>
        <v>#DIV/0!</v>
      </c>
    </row>
    <row r="20" spans="1:70" ht="26.25" customHeight="1">
      <c r="A20" s="37" t="s">
        <v>55</v>
      </c>
      <c r="B20" s="38">
        <v>15642</v>
      </c>
      <c r="C20" s="38">
        <v>15854</v>
      </c>
      <c r="D20" s="38">
        <f t="shared" si="34"/>
        <v>101.35532540595831</v>
      </c>
      <c r="E20" s="39">
        <f t="shared" si="0"/>
        <v>4.736269776779313</v>
      </c>
      <c r="F20" s="38">
        <v>15297</v>
      </c>
      <c r="G20" s="38">
        <v>15559</v>
      </c>
      <c r="H20" s="38">
        <f t="shared" si="35"/>
        <v>101.71275413479768</v>
      </c>
      <c r="I20" s="39">
        <f t="shared" si="1"/>
        <v>4.603989986565901</v>
      </c>
      <c r="J20" s="38">
        <v>20315.9116</v>
      </c>
      <c r="K20" s="38">
        <v>20471.54476</v>
      </c>
      <c r="L20" s="38">
        <f t="shared" si="36"/>
        <v>100.76606535342476</v>
      </c>
      <c r="M20" s="40">
        <f t="shared" si="2"/>
        <v>5.625133727995079</v>
      </c>
      <c r="N20" s="41">
        <f t="shared" si="3"/>
        <v>4617.544760000001</v>
      </c>
      <c r="O20" s="41">
        <f t="shared" si="4"/>
        <v>4912.544760000001</v>
      </c>
      <c r="P20" s="42">
        <f t="shared" si="37"/>
        <v>1.29125424246247</v>
      </c>
      <c r="Q20" s="42">
        <f t="shared" si="38"/>
        <v>1.3157365357670803</v>
      </c>
      <c r="R20" s="38">
        <v>17532.04</v>
      </c>
      <c r="S20" s="43">
        <v>4372.43586</v>
      </c>
      <c r="T20" s="38">
        <v>9007.05807</v>
      </c>
      <c r="U20" s="38">
        <v>12187.7231</v>
      </c>
      <c r="V20" s="38">
        <v>16952.65</v>
      </c>
      <c r="W20" s="38">
        <f t="shared" si="39"/>
        <v>96.69525052418315</v>
      </c>
      <c r="X20" s="40">
        <f t="shared" si="5"/>
        <v>5.514278945796649</v>
      </c>
      <c r="Y20" s="38">
        <f t="shared" si="6"/>
        <v>1393.6500000000015</v>
      </c>
      <c r="Z20" s="38">
        <f t="shared" si="7"/>
        <v>-3518.894759999999</v>
      </c>
      <c r="AA20" s="42">
        <f t="shared" si="33"/>
        <v>1.089571951924931</v>
      </c>
      <c r="AB20" s="42">
        <f t="shared" si="8"/>
        <v>0.828108000580607</v>
      </c>
      <c r="AC20" s="38">
        <v>16891.337</v>
      </c>
      <c r="AD20" s="43">
        <v>10129.08103</v>
      </c>
      <c r="AE20" s="44">
        <f t="shared" si="9"/>
        <v>0.5996612956096963</v>
      </c>
      <c r="AF20" s="45">
        <v>13395</v>
      </c>
      <c r="AG20" s="44">
        <f t="shared" si="10"/>
        <v>0.7930100500629406</v>
      </c>
      <c r="AH20" s="38"/>
      <c r="AI20" s="44">
        <f t="shared" si="11"/>
        <v>0.5996612956096963</v>
      </c>
      <c r="AJ20" s="46">
        <f t="shared" si="12"/>
        <v>6.023662944692027</v>
      </c>
      <c r="AK20" s="47">
        <f t="shared" si="13"/>
        <v>5756.64517</v>
      </c>
      <c r="AL20" s="47">
        <f t="shared" si="14"/>
        <v>-3250.4128999999994</v>
      </c>
      <c r="AM20" s="47"/>
      <c r="AN20" s="47"/>
      <c r="AO20" s="42">
        <f t="shared" si="15"/>
        <v>2.3165762413264996</v>
      </c>
      <c r="AP20" s="42"/>
      <c r="AQ20" s="42"/>
      <c r="AR20" s="42">
        <f t="shared" si="16"/>
        <v>0</v>
      </c>
      <c r="AS20" s="48">
        <v>21171</v>
      </c>
      <c r="AT20" s="43">
        <v>10518</v>
      </c>
      <c r="AU20" s="44">
        <f t="shared" si="17"/>
        <v>0.4968116763497237</v>
      </c>
      <c r="AV20" s="45">
        <v>14042</v>
      </c>
      <c r="AW20" s="44">
        <f t="shared" si="18"/>
        <v>0.6632657881063719</v>
      </c>
      <c r="AX20" s="38"/>
      <c r="AY20" s="44">
        <f t="shared" si="19"/>
        <v>0.4968116763497237</v>
      </c>
      <c r="AZ20" s="40">
        <f t="shared" si="20"/>
        <v>4.876524130841705</v>
      </c>
      <c r="BA20" s="47">
        <f t="shared" si="21"/>
        <v>647</v>
      </c>
      <c r="BB20" s="47">
        <f t="shared" si="22"/>
        <v>640.976337055308</v>
      </c>
      <c r="BC20" s="47"/>
      <c r="BD20" s="47"/>
      <c r="BE20" s="42">
        <f t="shared" si="23"/>
        <v>1.048301605076521</v>
      </c>
      <c r="BF20" s="48">
        <v>13552</v>
      </c>
      <c r="BG20" s="43">
        <v>7634.95391</v>
      </c>
      <c r="BH20" s="44">
        <f t="shared" si="24"/>
        <v>0.5633820771841794</v>
      </c>
      <c r="BI20" s="45">
        <v>10119</v>
      </c>
      <c r="BJ20" s="44">
        <f t="shared" si="25"/>
        <v>0.7466794569067297</v>
      </c>
      <c r="BK20" s="38"/>
      <c r="BL20" s="49">
        <f t="shared" si="26"/>
        <v>0.5633820771841794</v>
      </c>
      <c r="BM20" s="40">
        <f t="shared" si="27"/>
        <v>3.800035300258743</v>
      </c>
      <c r="BN20" s="47">
        <f t="shared" si="28"/>
        <v>-3276</v>
      </c>
      <c r="BO20" s="50">
        <f t="shared" si="29"/>
        <v>0.7554311310190369</v>
      </c>
      <c r="BP20" s="51">
        <f t="shared" si="30"/>
        <v>-3923</v>
      </c>
      <c r="BQ20" s="52">
        <f t="shared" si="31"/>
        <v>0.720623842757442</v>
      </c>
      <c r="BR20" s="42" t="e">
        <f t="shared" si="32"/>
        <v>#DIV/0!</v>
      </c>
    </row>
    <row r="21" spans="1:70" ht="35.25" customHeight="1">
      <c r="A21" s="37" t="s">
        <v>56</v>
      </c>
      <c r="B21" s="38">
        <v>8779</v>
      </c>
      <c r="C21" s="38">
        <v>8760</v>
      </c>
      <c r="D21" s="38">
        <f t="shared" si="34"/>
        <v>99.78357443900217</v>
      </c>
      <c r="E21" s="39">
        <f t="shared" si="0"/>
        <v>2.6169877156923667</v>
      </c>
      <c r="F21" s="38">
        <v>25391</v>
      </c>
      <c r="G21" s="38">
        <v>26126</v>
      </c>
      <c r="H21" s="38">
        <f t="shared" si="35"/>
        <v>102.89472647788587</v>
      </c>
      <c r="I21" s="39">
        <f t="shared" si="1"/>
        <v>7.730820900380535</v>
      </c>
      <c r="J21" s="38">
        <v>26190</v>
      </c>
      <c r="K21" s="38">
        <v>26551.98713</v>
      </c>
      <c r="L21" s="38">
        <f t="shared" si="36"/>
        <v>101.3821578083238</v>
      </c>
      <c r="M21" s="40">
        <f t="shared" si="2"/>
        <v>7.295906591381933</v>
      </c>
      <c r="N21" s="41">
        <f t="shared" si="3"/>
        <v>17791.98713</v>
      </c>
      <c r="O21" s="41">
        <f t="shared" si="4"/>
        <v>425.98713000000134</v>
      </c>
      <c r="P21" s="42">
        <f t="shared" si="37"/>
        <v>3.0310487591324202</v>
      </c>
      <c r="Q21" s="42">
        <f t="shared" si="38"/>
        <v>1.0163051033453265</v>
      </c>
      <c r="R21" s="38">
        <v>9603</v>
      </c>
      <c r="S21" s="43">
        <v>341.43793</v>
      </c>
      <c r="T21" s="38">
        <v>599.53356</v>
      </c>
      <c r="U21" s="38">
        <v>946.29381</v>
      </c>
      <c r="V21" s="38">
        <v>2003.14</v>
      </c>
      <c r="W21" s="38">
        <f t="shared" si="39"/>
        <v>20.859523065708636</v>
      </c>
      <c r="X21" s="40">
        <f t="shared" si="5"/>
        <v>0.6515720390312487</v>
      </c>
      <c r="Y21" s="38">
        <f t="shared" si="6"/>
        <v>-24122.86</v>
      </c>
      <c r="Z21" s="38">
        <f t="shared" si="7"/>
        <v>-24548.847130000002</v>
      </c>
      <c r="AA21" s="42">
        <f t="shared" si="33"/>
        <v>0.07667228048687132</v>
      </c>
      <c r="AB21" s="42">
        <f t="shared" si="8"/>
        <v>0.07544218781790288</v>
      </c>
      <c r="AC21" s="38">
        <v>9025</v>
      </c>
      <c r="AD21" s="43">
        <v>1975.50934</v>
      </c>
      <c r="AE21" s="44">
        <f t="shared" si="9"/>
        <v>0.21889300166204986</v>
      </c>
      <c r="AF21" s="45">
        <v>2515</v>
      </c>
      <c r="AG21" s="44">
        <f t="shared" si="10"/>
        <v>0.2786703601108033</v>
      </c>
      <c r="AH21" s="38"/>
      <c r="AI21" s="44">
        <f t="shared" si="11"/>
        <v>0.21889300166204986</v>
      </c>
      <c r="AJ21" s="46">
        <f t="shared" si="12"/>
        <v>1.1309826282867075</v>
      </c>
      <c r="AK21" s="47">
        <f t="shared" si="13"/>
        <v>1634.07141</v>
      </c>
      <c r="AL21" s="47">
        <f t="shared" si="14"/>
        <v>1034.5378500000002</v>
      </c>
      <c r="AM21" s="47"/>
      <c r="AN21" s="47"/>
      <c r="AO21" s="42">
        <f t="shared" si="15"/>
        <v>5.785852028800667</v>
      </c>
      <c r="AP21" s="42"/>
      <c r="AQ21" s="42"/>
      <c r="AR21" s="42">
        <f t="shared" si="16"/>
        <v>0</v>
      </c>
      <c r="AS21" s="48">
        <v>4500</v>
      </c>
      <c r="AT21" s="43">
        <v>1562</v>
      </c>
      <c r="AU21" s="44">
        <f t="shared" si="17"/>
        <v>0.3471111111111111</v>
      </c>
      <c r="AV21" s="45">
        <v>2714</v>
      </c>
      <c r="AW21" s="44">
        <f t="shared" si="18"/>
        <v>0.6031111111111112</v>
      </c>
      <c r="AX21" s="38"/>
      <c r="AY21" s="44">
        <f t="shared" si="19"/>
        <v>0.3471111111111111</v>
      </c>
      <c r="AZ21" s="40">
        <f t="shared" si="20"/>
        <v>0.9425214706668843</v>
      </c>
      <c r="BA21" s="47">
        <f t="shared" si="21"/>
        <v>199</v>
      </c>
      <c r="BB21" s="47">
        <f t="shared" si="22"/>
        <v>197.86901737171328</v>
      </c>
      <c r="BC21" s="47"/>
      <c r="BD21" s="47"/>
      <c r="BE21" s="42">
        <f t="shared" si="23"/>
        <v>1.0791252485089464</v>
      </c>
      <c r="BF21" s="48">
        <v>52436</v>
      </c>
      <c r="BG21" s="43">
        <v>10498.27546</v>
      </c>
      <c r="BH21" s="44">
        <f t="shared" si="24"/>
        <v>0.20021121862842323</v>
      </c>
      <c r="BI21" s="45">
        <v>10692</v>
      </c>
      <c r="BJ21" s="44">
        <f t="shared" si="25"/>
        <v>0.20390571363185597</v>
      </c>
      <c r="BK21" s="38"/>
      <c r="BL21" s="49">
        <f t="shared" si="26"/>
        <v>0.20021121862842323</v>
      </c>
      <c r="BM21" s="40">
        <f t="shared" si="27"/>
        <v>4.015216664726404</v>
      </c>
      <c r="BN21" s="47">
        <f t="shared" si="28"/>
        <v>8177</v>
      </c>
      <c r="BO21" s="50">
        <f t="shared" si="29"/>
        <v>4.251292246520875</v>
      </c>
      <c r="BP21" s="51">
        <f t="shared" si="30"/>
        <v>7978</v>
      </c>
      <c r="BQ21" s="52">
        <f t="shared" si="31"/>
        <v>3.9395725865880618</v>
      </c>
      <c r="BR21" s="42" t="e">
        <f t="shared" si="32"/>
        <v>#DIV/0!</v>
      </c>
    </row>
    <row r="22" spans="1:70" ht="21.75" customHeight="1">
      <c r="A22" s="37" t="s">
        <v>57</v>
      </c>
      <c r="B22" s="38">
        <v>1470</v>
      </c>
      <c r="C22" s="38">
        <v>1575</v>
      </c>
      <c r="D22" s="38">
        <f t="shared" si="34"/>
        <v>107.14285714285714</v>
      </c>
      <c r="E22" s="39">
        <f t="shared" si="0"/>
        <v>0.4705200516227714</v>
      </c>
      <c r="F22" s="38">
        <v>2140</v>
      </c>
      <c r="G22" s="38">
        <v>2024</v>
      </c>
      <c r="H22" s="38">
        <f t="shared" si="35"/>
        <v>94.57943925233646</v>
      </c>
      <c r="I22" s="39">
        <f t="shared" si="1"/>
        <v>0.5989122522533186</v>
      </c>
      <c r="J22" s="38">
        <v>1896.25</v>
      </c>
      <c r="K22" s="38">
        <v>2267.62008</v>
      </c>
      <c r="L22" s="38">
        <f t="shared" si="36"/>
        <v>119.58444719841795</v>
      </c>
      <c r="M22" s="40">
        <f t="shared" si="2"/>
        <v>0.62309250932595</v>
      </c>
      <c r="N22" s="41">
        <f t="shared" si="3"/>
        <v>692.6200800000001</v>
      </c>
      <c r="O22" s="41">
        <f t="shared" si="4"/>
        <v>243.62008000000014</v>
      </c>
      <c r="P22" s="42">
        <f t="shared" si="37"/>
        <v>1.439758780952381</v>
      </c>
      <c r="Q22" s="42">
        <f t="shared" si="38"/>
        <v>1.1203656521739132</v>
      </c>
      <c r="R22" s="38">
        <v>1342.37</v>
      </c>
      <c r="S22" s="43">
        <v>417.50709</v>
      </c>
      <c r="T22" s="38">
        <v>858.35534</v>
      </c>
      <c r="U22" s="38">
        <v>1086.25384</v>
      </c>
      <c r="V22" s="38">
        <v>1358.34</v>
      </c>
      <c r="W22" s="38">
        <f t="shared" si="39"/>
        <v>101.18968689705521</v>
      </c>
      <c r="X22" s="40">
        <f t="shared" si="5"/>
        <v>0.44183450158137044</v>
      </c>
      <c r="Y22" s="38">
        <f t="shared" si="6"/>
        <v>-665.6600000000001</v>
      </c>
      <c r="Z22" s="38">
        <f t="shared" si="7"/>
        <v>-909.2800800000002</v>
      </c>
      <c r="AA22" s="42">
        <f t="shared" si="33"/>
        <v>0.6711166007905138</v>
      </c>
      <c r="AB22" s="42">
        <f t="shared" si="8"/>
        <v>0.5990156869663986</v>
      </c>
      <c r="AC22" s="38">
        <v>1190.4</v>
      </c>
      <c r="AD22" s="43">
        <v>1486.65234</v>
      </c>
      <c r="AE22" s="44">
        <f t="shared" si="9"/>
        <v>1.2488678931451613</v>
      </c>
      <c r="AF22" s="45">
        <v>2042</v>
      </c>
      <c r="AG22" s="44">
        <f t="shared" si="10"/>
        <v>1.7153897849462365</v>
      </c>
      <c r="AH22" s="38"/>
      <c r="AI22" s="44">
        <f t="shared" si="11"/>
        <v>1.2488678931451613</v>
      </c>
      <c r="AJ22" s="46">
        <f t="shared" si="12"/>
        <v>0.9182769490900424</v>
      </c>
      <c r="AK22" s="47">
        <f t="shared" si="13"/>
        <v>1069.14525</v>
      </c>
      <c r="AL22" s="47">
        <f t="shared" si="14"/>
        <v>210.78991000000008</v>
      </c>
      <c r="AM22" s="47"/>
      <c r="AN22" s="47"/>
      <c r="AO22" s="42">
        <f t="shared" si="15"/>
        <v>3.560783458791083</v>
      </c>
      <c r="AP22" s="42"/>
      <c r="AQ22" s="42"/>
      <c r="AR22" s="42">
        <f t="shared" si="16"/>
        <v>0</v>
      </c>
      <c r="AS22" s="48">
        <v>1600</v>
      </c>
      <c r="AT22" s="43">
        <v>915</v>
      </c>
      <c r="AU22" s="44">
        <f t="shared" si="17"/>
        <v>0.571875</v>
      </c>
      <c r="AV22" s="45">
        <v>1536</v>
      </c>
      <c r="AW22" s="44">
        <f t="shared" si="18"/>
        <v>0.96</v>
      </c>
      <c r="AX22" s="38"/>
      <c r="AY22" s="44">
        <f t="shared" si="19"/>
        <v>0.571875</v>
      </c>
      <c r="AZ22" s="40">
        <f t="shared" si="20"/>
        <v>0.53342408951523</v>
      </c>
      <c r="BA22" s="47">
        <f t="shared" si="21"/>
        <v>-506</v>
      </c>
      <c r="BB22" s="47">
        <f t="shared" si="22"/>
        <v>-506.91827694909006</v>
      </c>
      <c r="BC22" s="47"/>
      <c r="BD22" s="47"/>
      <c r="BE22" s="42">
        <f t="shared" si="23"/>
        <v>0.752203721841332</v>
      </c>
      <c r="BF22" s="48">
        <v>1363</v>
      </c>
      <c r="BG22" s="43">
        <v>1238.47972</v>
      </c>
      <c r="BH22" s="44">
        <f t="shared" si="24"/>
        <v>0.9086424944974322</v>
      </c>
      <c r="BI22" s="45">
        <v>1801</v>
      </c>
      <c r="BJ22" s="44">
        <f t="shared" si="25"/>
        <v>1.3213499633162142</v>
      </c>
      <c r="BK22" s="38"/>
      <c r="BL22" s="49">
        <f t="shared" si="26"/>
        <v>0.9086424944974322</v>
      </c>
      <c r="BM22" s="40">
        <f t="shared" si="27"/>
        <v>0.6763379361365744</v>
      </c>
      <c r="BN22" s="47">
        <f t="shared" si="28"/>
        <v>-241</v>
      </c>
      <c r="BO22" s="50">
        <f t="shared" si="29"/>
        <v>0.8819784524975515</v>
      </c>
      <c r="BP22" s="51">
        <f t="shared" si="30"/>
        <v>265</v>
      </c>
      <c r="BQ22" s="52">
        <f t="shared" si="31"/>
        <v>1.1725260416666667</v>
      </c>
      <c r="BR22" s="42" t="e">
        <f t="shared" si="32"/>
        <v>#DIV/0!</v>
      </c>
    </row>
    <row r="23" spans="1:70" ht="21.75" customHeight="1">
      <c r="A23" s="501" t="s">
        <v>58</v>
      </c>
      <c r="B23" s="38">
        <v>1160</v>
      </c>
      <c r="C23" s="38">
        <v>1145</v>
      </c>
      <c r="D23" s="38">
        <f t="shared" si="34"/>
        <v>98.70689655172413</v>
      </c>
      <c r="E23" s="39">
        <f t="shared" si="0"/>
        <v>0.3420606089575068</v>
      </c>
      <c r="F23" s="502">
        <v>1131</v>
      </c>
      <c r="G23" s="502">
        <v>1175</v>
      </c>
      <c r="H23" s="38">
        <f t="shared" si="35"/>
        <v>103.89036251105217</v>
      </c>
      <c r="I23" s="39">
        <f t="shared" si="1"/>
        <v>0.34768868399093344</v>
      </c>
      <c r="J23" s="38">
        <v>803.4</v>
      </c>
      <c r="K23" s="38">
        <v>810.83102</v>
      </c>
      <c r="L23" s="38">
        <f t="shared" si="36"/>
        <v>100.92494647747074</v>
      </c>
      <c r="M23" s="497">
        <f t="shared" si="2"/>
        <v>0.2227986686778322</v>
      </c>
      <c r="N23" s="41">
        <f t="shared" si="3"/>
        <v>-334.16898000000003</v>
      </c>
      <c r="O23" s="41">
        <f t="shared" si="4"/>
        <v>-364.16898000000003</v>
      </c>
      <c r="P23" s="42">
        <f t="shared" si="37"/>
        <v>0.7081493624454148</v>
      </c>
      <c r="Q23" s="42">
        <f t="shared" si="38"/>
        <v>0.6900689531914893</v>
      </c>
      <c r="R23" s="38">
        <v>66.49</v>
      </c>
      <c r="S23" s="43">
        <v>2.75</v>
      </c>
      <c r="T23" s="38">
        <v>11.3936</v>
      </c>
      <c r="U23" s="38">
        <v>67.02864</v>
      </c>
      <c r="V23" s="38">
        <v>62.63</v>
      </c>
      <c r="W23" s="38">
        <f t="shared" si="39"/>
        <v>94.194615731689</v>
      </c>
      <c r="X23" s="497">
        <f t="shared" si="5"/>
        <v>0.020371994371100925</v>
      </c>
      <c r="Y23" s="38">
        <f t="shared" si="6"/>
        <v>-1112.37</v>
      </c>
      <c r="Z23" s="38">
        <f t="shared" si="7"/>
        <v>-748.20102</v>
      </c>
      <c r="AA23" s="42">
        <f t="shared" si="33"/>
        <v>0.05330212765957447</v>
      </c>
      <c r="AB23" s="42">
        <f t="shared" si="8"/>
        <v>0.07724174144200847</v>
      </c>
      <c r="AC23" s="38">
        <v>10</v>
      </c>
      <c r="AD23" s="43">
        <v>17.18991</v>
      </c>
      <c r="AE23" s="44">
        <f t="shared" si="9"/>
        <v>1.7189910000000002</v>
      </c>
      <c r="AF23" s="45">
        <v>1</v>
      </c>
      <c r="AG23" s="44">
        <f t="shared" si="10"/>
        <v>0.1</v>
      </c>
      <c r="AH23" s="38"/>
      <c r="AI23" s="44">
        <f t="shared" si="11"/>
        <v>1.7189910000000002</v>
      </c>
      <c r="AJ23" s="46">
        <f t="shared" si="12"/>
        <v>0.0004496948820225477</v>
      </c>
      <c r="AK23" s="47">
        <f t="shared" si="13"/>
        <v>14.439910000000001</v>
      </c>
      <c r="AL23" s="47">
        <f t="shared" si="14"/>
        <v>3.046310000000002</v>
      </c>
      <c r="AM23" s="47"/>
      <c r="AN23" s="47"/>
      <c r="AO23" s="42">
        <f t="shared" si="15"/>
        <v>6.2508763636363645</v>
      </c>
      <c r="AP23" s="42"/>
      <c r="AQ23" s="42"/>
      <c r="AR23" s="42">
        <f t="shared" si="16"/>
        <v>0</v>
      </c>
      <c r="AS23" s="48">
        <v>5</v>
      </c>
      <c r="AT23" s="43">
        <v>-43</v>
      </c>
      <c r="AU23" s="44">
        <f t="shared" si="17"/>
        <v>-8.6</v>
      </c>
      <c r="AV23" s="45">
        <v>-43</v>
      </c>
      <c r="AW23" s="44">
        <f t="shared" si="18"/>
        <v>-8.6</v>
      </c>
      <c r="AX23" s="38"/>
      <c r="AY23" s="44">
        <f t="shared" si="19"/>
        <v>-8.6</v>
      </c>
      <c r="AZ23" s="497">
        <f t="shared" si="20"/>
        <v>-0.014933096255960215</v>
      </c>
      <c r="BA23" s="47">
        <f t="shared" si="21"/>
        <v>-44</v>
      </c>
      <c r="BB23" s="47">
        <f t="shared" si="22"/>
        <v>-44.00044969488202</v>
      </c>
      <c r="BC23" s="47"/>
      <c r="BD23" s="47"/>
      <c r="BE23" s="42">
        <f t="shared" si="23"/>
        <v>-43</v>
      </c>
      <c r="BF23" s="48">
        <v>0</v>
      </c>
      <c r="BG23" s="43">
        <v>0</v>
      </c>
      <c r="BH23" s="44"/>
      <c r="BI23" s="45">
        <v>47</v>
      </c>
      <c r="BJ23" s="44"/>
      <c r="BK23" s="38"/>
      <c r="BL23" s="49" t="e">
        <f t="shared" si="26"/>
        <v>#DIV/0!</v>
      </c>
      <c r="BM23" s="497">
        <f t="shared" si="27"/>
        <v>0.017650129371692948</v>
      </c>
      <c r="BN23" s="47">
        <f t="shared" si="28"/>
        <v>46</v>
      </c>
      <c r="BO23" s="50">
        <f t="shared" si="29"/>
        <v>47</v>
      </c>
      <c r="BP23" s="51">
        <f t="shared" si="30"/>
        <v>90</v>
      </c>
      <c r="BQ23" s="52">
        <f t="shared" si="31"/>
        <v>-1.0930232558139534</v>
      </c>
      <c r="BR23" s="42" t="e">
        <f t="shared" si="32"/>
        <v>#DIV/0!</v>
      </c>
    </row>
    <row r="24" spans="1:70" ht="13.5" customHeight="1" hidden="1">
      <c r="A24" s="501"/>
      <c r="B24" s="38"/>
      <c r="C24" s="38"/>
      <c r="D24" s="38" t="e">
        <f t="shared" si="34"/>
        <v>#DIV/0!</v>
      </c>
      <c r="E24" s="39">
        <f t="shared" si="0"/>
        <v>0</v>
      </c>
      <c r="F24" s="502"/>
      <c r="G24" s="502"/>
      <c r="H24" s="38" t="e">
        <f t="shared" si="35"/>
        <v>#DIV/0!</v>
      </c>
      <c r="I24" s="39">
        <f t="shared" si="1"/>
        <v>0</v>
      </c>
      <c r="J24" s="38"/>
      <c r="K24" s="38"/>
      <c r="L24" s="38" t="e">
        <f t="shared" si="36"/>
        <v>#DIV/0!</v>
      </c>
      <c r="M24" s="497">
        <f t="shared" si="2"/>
        <v>0</v>
      </c>
      <c r="N24" s="41">
        <f t="shared" si="3"/>
        <v>0</v>
      </c>
      <c r="O24" s="41">
        <f t="shared" si="4"/>
        <v>0</v>
      </c>
      <c r="P24" s="42" t="e">
        <f t="shared" si="37"/>
        <v>#DIV/0!</v>
      </c>
      <c r="Q24" s="42" t="e">
        <f t="shared" si="38"/>
        <v>#DIV/0!</v>
      </c>
      <c r="R24" s="38"/>
      <c r="S24" s="43"/>
      <c r="T24" s="38"/>
      <c r="U24" s="38"/>
      <c r="V24" s="38"/>
      <c r="W24" s="38" t="e">
        <f t="shared" si="39"/>
        <v>#DIV/0!</v>
      </c>
      <c r="X24" s="497">
        <f t="shared" si="5"/>
        <v>0</v>
      </c>
      <c r="Y24" s="38">
        <f t="shared" si="6"/>
        <v>0</v>
      </c>
      <c r="Z24" s="38">
        <f t="shared" si="7"/>
        <v>0</v>
      </c>
      <c r="AA24" s="42" t="e">
        <f t="shared" si="33"/>
        <v>#DIV/0!</v>
      </c>
      <c r="AB24" s="42" t="e">
        <f t="shared" si="8"/>
        <v>#DIV/0!</v>
      </c>
      <c r="AC24" s="38"/>
      <c r="AD24" s="43"/>
      <c r="AE24" s="44" t="e">
        <f t="shared" si="9"/>
        <v>#DIV/0!</v>
      </c>
      <c r="AF24" s="45"/>
      <c r="AG24" s="44" t="e">
        <f t="shared" si="10"/>
        <v>#DIV/0!</v>
      </c>
      <c r="AH24" s="38"/>
      <c r="AI24" s="44" t="e">
        <f t="shared" si="11"/>
        <v>#DIV/0!</v>
      </c>
      <c r="AJ24" s="46">
        <f t="shared" si="12"/>
        <v>0</v>
      </c>
      <c r="AK24" s="47">
        <f t="shared" si="13"/>
        <v>0</v>
      </c>
      <c r="AL24" s="47">
        <f t="shared" si="14"/>
        <v>0</v>
      </c>
      <c r="AM24" s="47"/>
      <c r="AN24" s="47"/>
      <c r="AO24" s="42" t="e">
        <f t="shared" si="15"/>
        <v>#DIV/0!</v>
      </c>
      <c r="AP24" s="42"/>
      <c r="AQ24" s="42"/>
      <c r="AR24" s="42" t="e">
        <f t="shared" si="16"/>
        <v>#DIV/0!</v>
      </c>
      <c r="AS24" s="48"/>
      <c r="AT24" s="43"/>
      <c r="AU24" s="44" t="e">
        <f t="shared" si="17"/>
        <v>#DIV/0!</v>
      </c>
      <c r="AV24" s="45"/>
      <c r="AW24" s="44" t="e">
        <f t="shared" si="18"/>
        <v>#DIV/0!</v>
      </c>
      <c r="AX24" s="38"/>
      <c r="AY24" s="44" t="e">
        <f t="shared" si="19"/>
        <v>#DIV/0!</v>
      </c>
      <c r="AZ24" s="497">
        <f t="shared" si="20"/>
        <v>0</v>
      </c>
      <c r="BA24" s="47">
        <f t="shared" si="21"/>
        <v>0</v>
      </c>
      <c r="BB24" s="47">
        <f t="shared" si="22"/>
        <v>0</v>
      </c>
      <c r="BC24" s="47"/>
      <c r="BD24" s="47"/>
      <c r="BE24" s="42" t="e">
        <f t="shared" si="23"/>
        <v>#DIV/0!</v>
      </c>
      <c r="BF24" s="48"/>
      <c r="BG24" s="43"/>
      <c r="BH24" s="44" t="e">
        <f aca="true" t="shared" si="40" ref="BH24:BH34">BG24/BF24</f>
        <v>#DIV/0!</v>
      </c>
      <c r="BI24" s="45"/>
      <c r="BJ24" s="44" t="e">
        <f aca="true" t="shared" si="41" ref="BJ24:BJ35">BI24/BF24</f>
        <v>#DIV/0!</v>
      </c>
      <c r="BK24" s="38"/>
      <c r="BL24" s="49" t="e">
        <f t="shared" si="26"/>
        <v>#DIV/0!</v>
      </c>
      <c r="BM24" s="497">
        <f t="shared" si="27"/>
        <v>0</v>
      </c>
      <c r="BN24" s="47">
        <f t="shared" si="28"/>
        <v>0</v>
      </c>
      <c r="BO24" s="50" t="e">
        <f t="shared" si="29"/>
        <v>#DIV/0!</v>
      </c>
      <c r="BP24" s="51">
        <f t="shared" si="30"/>
        <v>0</v>
      </c>
      <c r="BQ24" s="52" t="e">
        <f t="shared" si="31"/>
        <v>#DIV/0!</v>
      </c>
      <c r="BR24" s="42" t="e">
        <f t="shared" si="32"/>
        <v>#DIV/0!</v>
      </c>
    </row>
    <row r="25" spans="1:70" ht="26.25" customHeight="1">
      <c r="A25" s="24" t="s">
        <v>59</v>
      </c>
      <c r="B25" s="25">
        <f>B12+B17</f>
        <v>108738</v>
      </c>
      <c r="C25" s="25">
        <f>C12+C17</f>
        <v>110205</v>
      </c>
      <c r="D25" s="25">
        <f t="shared" si="34"/>
        <v>101.3491143850356</v>
      </c>
      <c r="E25" s="26">
        <f t="shared" si="0"/>
        <v>32.92296018354763</v>
      </c>
      <c r="F25" s="25">
        <f>F12+F17</f>
        <v>118076</v>
      </c>
      <c r="G25" s="25">
        <f>G12+G17</f>
        <v>118264</v>
      </c>
      <c r="H25" s="25">
        <f t="shared" si="35"/>
        <v>100.15921948575495</v>
      </c>
      <c r="I25" s="26">
        <f t="shared" si="1"/>
        <v>34.9949400200032</v>
      </c>
      <c r="J25" s="25">
        <f>J12+J17</f>
        <v>140128.8616</v>
      </c>
      <c r="K25" s="25">
        <f>K12+K17</f>
        <v>133676.73889</v>
      </c>
      <c r="L25" s="25">
        <f t="shared" si="36"/>
        <v>95.3955790146803</v>
      </c>
      <c r="M25" s="27">
        <f t="shared" si="2"/>
        <v>36.73145047890028</v>
      </c>
      <c r="N25" s="28">
        <f t="shared" si="3"/>
        <v>23471.738890000008</v>
      </c>
      <c r="O25" s="28">
        <f t="shared" si="4"/>
        <v>15412.738890000008</v>
      </c>
      <c r="P25" s="29">
        <f t="shared" si="37"/>
        <v>1.2129825224808313</v>
      </c>
      <c r="Q25" s="29">
        <f t="shared" si="38"/>
        <v>1.1303248570148143</v>
      </c>
      <c r="R25" s="25">
        <f>R12+R17</f>
        <v>127192.4</v>
      </c>
      <c r="S25" s="25">
        <f>S12+S17</f>
        <v>25768.39723</v>
      </c>
      <c r="T25" s="25">
        <f>T12+T17</f>
        <v>56910.91159</v>
      </c>
      <c r="U25" s="25">
        <f>U12+U17</f>
        <v>83531.60488</v>
      </c>
      <c r="V25" s="25">
        <f>V12+V17</f>
        <v>114967.91999999998</v>
      </c>
      <c r="W25" s="25">
        <f t="shared" si="39"/>
        <v>90.38898550542326</v>
      </c>
      <c r="X25" s="27">
        <f t="shared" si="5"/>
        <v>37.39622894934027</v>
      </c>
      <c r="Y25" s="25">
        <f t="shared" si="6"/>
        <v>-3296.0800000000163</v>
      </c>
      <c r="Z25" s="25">
        <f t="shared" si="7"/>
        <v>-18708.818890000024</v>
      </c>
      <c r="AA25" s="29">
        <f t="shared" si="33"/>
        <v>0.9721294730433605</v>
      </c>
      <c r="AB25" s="29">
        <f t="shared" si="8"/>
        <v>0.8600443200114632</v>
      </c>
      <c r="AC25" s="25">
        <f>AC12+AC17</f>
        <v>111857.737</v>
      </c>
      <c r="AD25" s="25">
        <f>AD12+AD17</f>
        <v>51204.75119000001</v>
      </c>
      <c r="AE25" s="30">
        <f t="shared" si="9"/>
        <v>0.4577667362428404</v>
      </c>
      <c r="AF25" s="31">
        <f>AF12+AF17</f>
        <v>74345</v>
      </c>
      <c r="AG25" s="30">
        <f t="shared" si="10"/>
        <v>0.6646388707112858</v>
      </c>
      <c r="AH25" s="25">
        <f>AH12+AH17</f>
        <v>0</v>
      </c>
      <c r="AI25" s="30">
        <f t="shared" si="11"/>
        <v>0.4577667362428404</v>
      </c>
      <c r="AJ25" s="27">
        <f t="shared" si="12"/>
        <v>33.43256600396631</v>
      </c>
      <c r="AK25" s="25">
        <f t="shared" si="13"/>
        <v>25436.35396000001</v>
      </c>
      <c r="AL25" s="25">
        <f t="shared" si="14"/>
        <v>-31474.557629999992</v>
      </c>
      <c r="AM25" s="25"/>
      <c r="AN25" s="25"/>
      <c r="AO25" s="29">
        <f t="shared" si="15"/>
        <v>1.987114321972132</v>
      </c>
      <c r="AP25" s="29"/>
      <c r="AQ25" s="29"/>
      <c r="AR25" s="29">
        <f t="shared" si="16"/>
        <v>0</v>
      </c>
      <c r="AS25" s="32">
        <f>AS12+AS17</f>
        <v>109463</v>
      </c>
      <c r="AT25" s="25">
        <f>AT12+AT17</f>
        <v>51458</v>
      </c>
      <c r="AU25" s="30">
        <f t="shared" si="17"/>
        <v>0.4700949179174698</v>
      </c>
      <c r="AV25" s="31">
        <f>AV12+AV17-1</f>
        <v>78641</v>
      </c>
      <c r="AW25" s="30">
        <f t="shared" si="18"/>
        <v>0.718425404017796</v>
      </c>
      <c r="AX25" s="25">
        <f>AX12+AX17</f>
        <v>0</v>
      </c>
      <c r="AY25" s="30">
        <f t="shared" si="19"/>
        <v>0.4700949179174698</v>
      </c>
      <c r="AZ25" s="27">
        <f t="shared" si="20"/>
        <v>27.31054936430157</v>
      </c>
      <c r="BA25" s="25">
        <f t="shared" si="21"/>
        <v>4296</v>
      </c>
      <c r="BB25" s="25">
        <f t="shared" si="22"/>
        <v>4262.567433996033</v>
      </c>
      <c r="BC25" s="25"/>
      <c r="BD25" s="25"/>
      <c r="BE25" s="29">
        <f t="shared" si="23"/>
        <v>1.0577846526329948</v>
      </c>
      <c r="BF25" s="32">
        <f>BF12+BF17</f>
        <v>152800.8</v>
      </c>
      <c r="BG25" s="25">
        <f>BG12+BG17</f>
        <v>63682.157479999994</v>
      </c>
      <c r="BH25" s="30">
        <f t="shared" si="40"/>
        <v>0.4167658643148465</v>
      </c>
      <c r="BI25" s="31">
        <f>BI12+BI17</f>
        <v>90563</v>
      </c>
      <c r="BJ25" s="30">
        <f t="shared" si="41"/>
        <v>0.5926866875042539</v>
      </c>
      <c r="BK25" s="25">
        <f>BK12+BK17</f>
        <v>0</v>
      </c>
      <c r="BL25" s="33">
        <f t="shared" si="26"/>
        <v>0.4167658643148465</v>
      </c>
      <c r="BM25" s="27">
        <f t="shared" si="27"/>
        <v>34.00954609124741</v>
      </c>
      <c r="BN25" s="25">
        <f t="shared" si="28"/>
        <v>16218</v>
      </c>
      <c r="BO25" s="35">
        <f t="shared" si="29"/>
        <v>1.2181451341717668</v>
      </c>
      <c r="BP25" s="25">
        <f t="shared" si="30"/>
        <v>11922</v>
      </c>
      <c r="BQ25" s="35">
        <f t="shared" si="31"/>
        <v>1.151600310270724</v>
      </c>
      <c r="BR25" s="36" t="e">
        <f t="shared" si="32"/>
        <v>#DIV/0!</v>
      </c>
    </row>
    <row r="26" spans="1:70" ht="20.25" customHeight="1">
      <c r="A26" s="37" t="s">
        <v>60</v>
      </c>
      <c r="B26" s="38">
        <v>11588</v>
      </c>
      <c r="C26" s="38">
        <v>11588</v>
      </c>
      <c r="D26" s="38">
        <f t="shared" si="34"/>
        <v>100</v>
      </c>
      <c r="E26" s="39">
        <f t="shared" si="0"/>
        <v>3.4618326083839204</v>
      </c>
      <c r="F26" s="38">
        <v>12784</v>
      </c>
      <c r="G26" s="38">
        <v>12784</v>
      </c>
      <c r="H26" s="38">
        <f t="shared" si="35"/>
        <v>100</v>
      </c>
      <c r="I26" s="39">
        <f t="shared" si="1"/>
        <v>3.782852881821356</v>
      </c>
      <c r="J26" s="38">
        <v>14739</v>
      </c>
      <c r="K26" s="38">
        <v>14739</v>
      </c>
      <c r="L26" s="38">
        <f t="shared" si="36"/>
        <v>100</v>
      </c>
      <c r="M26" s="40">
        <f t="shared" si="2"/>
        <v>4.04995553530077</v>
      </c>
      <c r="N26" s="41">
        <f t="shared" si="3"/>
        <v>3151</v>
      </c>
      <c r="O26" s="41">
        <f t="shared" si="4"/>
        <v>1955</v>
      </c>
      <c r="P26" s="42">
        <f t="shared" si="37"/>
        <v>1.2719192267863306</v>
      </c>
      <c r="Q26" s="42">
        <f t="shared" si="38"/>
        <v>1.1529255319148937</v>
      </c>
      <c r="R26" s="38">
        <v>16095</v>
      </c>
      <c r="S26" s="43">
        <v>4026</v>
      </c>
      <c r="T26" s="38">
        <v>10949</v>
      </c>
      <c r="U26" s="38">
        <v>14646</v>
      </c>
      <c r="V26" s="38">
        <v>16095</v>
      </c>
      <c r="W26" s="38">
        <f t="shared" si="39"/>
        <v>100</v>
      </c>
      <c r="X26" s="40">
        <f t="shared" si="5"/>
        <v>5.235306552816053</v>
      </c>
      <c r="Y26" s="38">
        <f t="shared" si="6"/>
        <v>3311</v>
      </c>
      <c r="Z26" s="38">
        <f t="shared" si="7"/>
        <v>1356</v>
      </c>
      <c r="AA26" s="42">
        <f t="shared" si="33"/>
        <v>1.2589956195244054</v>
      </c>
      <c r="AB26" s="42">
        <f t="shared" si="8"/>
        <v>1.092000814166497</v>
      </c>
      <c r="AC26" s="38">
        <v>37656</v>
      </c>
      <c r="AD26" s="43">
        <v>21163</v>
      </c>
      <c r="AE26" s="44">
        <f t="shared" si="9"/>
        <v>0.5620087104312725</v>
      </c>
      <c r="AF26" s="45">
        <v>31306</v>
      </c>
      <c r="AG26" s="44">
        <f t="shared" si="10"/>
        <v>0.8313681750584236</v>
      </c>
      <c r="AH26" s="38"/>
      <c r="AI26" s="44">
        <f t="shared" si="11"/>
        <v>0.5620087104312725</v>
      </c>
      <c r="AJ26" s="46">
        <f t="shared" si="12"/>
        <v>14.07814797659788</v>
      </c>
      <c r="AK26" s="47">
        <f t="shared" si="13"/>
        <v>17137</v>
      </c>
      <c r="AL26" s="47">
        <f t="shared" si="14"/>
        <v>6188</v>
      </c>
      <c r="AM26" s="47"/>
      <c r="AN26" s="47"/>
      <c r="AO26" s="42">
        <f t="shared" si="15"/>
        <v>5.256582215598609</v>
      </c>
      <c r="AP26" s="42"/>
      <c r="AQ26" s="42"/>
      <c r="AR26" s="42">
        <f t="shared" si="16"/>
        <v>0</v>
      </c>
      <c r="AS26" s="48">
        <v>33517</v>
      </c>
      <c r="AT26" s="43">
        <v>18546</v>
      </c>
      <c r="AU26" s="44">
        <f t="shared" si="17"/>
        <v>0.5533311453889072</v>
      </c>
      <c r="AV26" s="45">
        <v>32759</v>
      </c>
      <c r="AW26" s="44">
        <f t="shared" si="18"/>
        <v>0.9773846107945222</v>
      </c>
      <c r="AX26" s="38"/>
      <c r="AY26" s="44">
        <f t="shared" si="19"/>
        <v>0.5533311453889072</v>
      </c>
      <c r="AZ26" s="40">
        <f t="shared" si="20"/>
        <v>11.376588377883737</v>
      </c>
      <c r="BA26" s="47">
        <f t="shared" si="21"/>
        <v>1453</v>
      </c>
      <c r="BB26" s="47">
        <f t="shared" si="22"/>
        <v>1438.9218520234022</v>
      </c>
      <c r="BC26" s="47"/>
      <c r="BD26" s="47"/>
      <c r="BE26" s="42">
        <f t="shared" si="23"/>
        <v>1.0464128282118443</v>
      </c>
      <c r="BF26" s="48">
        <v>40733</v>
      </c>
      <c r="BG26" s="43">
        <v>19959.2</v>
      </c>
      <c r="BH26" s="44">
        <f t="shared" si="40"/>
        <v>0.49000073650357207</v>
      </c>
      <c r="BI26" s="45">
        <v>34048</v>
      </c>
      <c r="BJ26" s="44">
        <f t="shared" si="41"/>
        <v>0.835882454029902</v>
      </c>
      <c r="BK26" s="38"/>
      <c r="BL26" s="49">
        <f t="shared" si="26"/>
        <v>0.49000073650357207</v>
      </c>
      <c r="BM26" s="40">
        <f t="shared" si="27"/>
        <v>12.78620435845535</v>
      </c>
      <c r="BN26" s="47">
        <f t="shared" si="28"/>
        <v>2742</v>
      </c>
      <c r="BO26" s="50">
        <f t="shared" si="29"/>
        <v>1.0875870440171214</v>
      </c>
      <c r="BP26" s="51">
        <f t="shared" si="30"/>
        <v>1289</v>
      </c>
      <c r="BQ26" s="52">
        <f t="shared" si="31"/>
        <v>1.0393479654446107</v>
      </c>
      <c r="BR26" s="42" t="e">
        <f t="shared" si="32"/>
        <v>#DIV/0!</v>
      </c>
    </row>
    <row r="27" spans="1:70" ht="22.5" customHeight="1">
      <c r="A27" s="37" t="s">
        <v>61</v>
      </c>
      <c r="B27" s="38">
        <v>67560.67732</v>
      </c>
      <c r="C27" s="38">
        <v>63314.36077</v>
      </c>
      <c r="D27" s="38">
        <f t="shared" si="34"/>
        <v>93.71481056963447</v>
      </c>
      <c r="E27" s="39">
        <f t="shared" si="0"/>
        <v>18.914715109817887</v>
      </c>
      <c r="F27" s="38">
        <v>41067.01952</v>
      </c>
      <c r="G27" s="38">
        <v>33721.20332</v>
      </c>
      <c r="H27" s="38">
        <f t="shared" si="35"/>
        <v>82.11261424408333</v>
      </c>
      <c r="I27" s="39">
        <f t="shared" si="1"/>
        <v>9.978281536103403</v>
      </c>
      <c r="J27" s="38">
        <v>45622.08209</v>
      </c>
      <c r="K27" s="38">
        <v>44589.3791</v>
      </c>
      <c r="L27" s="38">
        <f t="shared" si="36"/>
        <v>97.73639662485644</v>
      </c>
      <c r="M27" s="40">
        <f t="shared" si="2"/>
        <v>12.252188255761547</v>
      </c>
      <c r="N27" s="41">
        <f t="shared" si="3"/>
        <v>-18724.98167</v>
      </c>
      <c r="O27" s="41">
        <f t="shared" si="4"/>
        <v>10868.175779999998</v>
      </c>
      <c r="P27" s="42">
        <f t="shared" si="37"/>
        <v>0.7042537989442612</v>
      </c>
      <c r="Q27" s="42">
        <f t="shared" si="38"/>
        <v>1.3222950164875669</v>
      </c>
      <c r="R27" s="38">
        <v>21330.1</v>
      </c>
      <c r="S27" s="43">
        <v>2232.22152</v>
      </c>
      <c r="T27" s="38">
        <v>5917.714</v>
      </c>
      <c r="U27" s="38">
        <v>10846.68271</v>
      </c>
      <c r="V27" s="38">
        <v>20301.34</v>
      </c>
      <c r="W27" s="38">
        <f t="shared" si="39"/>
        <v>95.17695650747066</v>
      </c>
      <c r="X27" s="40">
        <f t="shared" si="5"/>
        <v>6.603525214846018</v>
      </c>
      <c r="Y27" s="38">
        <f t="shared" si="6"/>
        <v>-13419.86332</v>
      </c>
      <c r="Z27" s="38">
        <f t="shared" si="7"/>
        <v>-24288.039099999998</v>
      </c>
      <c r="AA27" s="42">
        <f t="shared" si="33"/>
        <v>0.6020348623786893</v>
      </c>
      <c r="AB27" s="42">
        <f t="shared" si="8"/>
        <v>0.4552954180965485</v>
      </c>
      <c r="AC27" s="38">
        <v>26350.013</v>
      </c>
      <c r="AD27" s="43">
        <v>7885.00619</v>
      </c>
      <c r="AE27" s="44">
        <f t="shared" si="9"/>
        <v>0.29924107399871114</v>
      </c>
      <c r="AF27" s="45">
        <v>14945</v>
      </c>
      <c r="AG27" s="44">
        <f t="shared" si="10"/>
        <v>0.5671723957024234</v>
      </c>
      <c r="AH27" s="38"/>
      <c r="AI27" s="44">
        <f t="shared" si="11"/>
        <v>0.29924107399871114</v>
      </c>
      <c r="AJ27" s="46">
        <f t="shared" si="12"/>
        <v>6.720690011826975</v>
      </c>
      <c r="AK27" s="47">
        <f t="shared" si="13"/>
        <v>5652.78467</v>
      </c>
      <c r="AL27" s="47">
        <f t="shared" si="14"/>
        <v>-264.92932999999994</v>
      </c>
      <c r="AM27" s="47"/>
      <c r="AN27" s="47"/>
      <c r="AO27" s="42">
        <f t="shared" si="15"/>
        <v>3.5323582894228167</v>
      </c>
      <c r="AP27" s="42"/>
      <c r="AQ27" s="42"/>
      <c r="AR27" s="42">
        <f t="shared" si="16"/>
        <v>0</v>
      </c>
      <c r="AS27" s="48">
        <v>93532.74</v>
      </c>
      <c r="AT27" s="43">
        <v>44509</v>
      </c>
      <c r="AU27" s="44">
        <f t="shared" si="17"/>
        <v>0.4758654563097371</v>
      </c>
      <c r="AV27" s="45">
        <v>61812</v>
      </c>
      <c r="AW27" s="44">
        <f t="shared" si="18"/>
        <v>0.6608595022448823</v>
      </c>
      <c r="AX27" s="38"/>
      <c r="AY27" s="44">
        <f t="shared" si="19"/>
        <v>0.4758654563097371</v>
      </c>
      <c r="AZ27" s="40">
        <f t="shared" si="20"/>
        <v>21.46615222728867</v>
      </c>
      <c r="BA27" s="47">
        <f t="shared" si="21"/>
        <v>46867</v>
      </c>
      <c r="BB27" s="47">
        <f t="shared" si="22"/>
        <v>46860.279309988175</v>
      </c>
      <c r="BC27" s="47"/>
      <c r="BD27" s="47"/>
      <c r="BE27" s="42">
        <f t="shared" si="23"/>
        <v>4.135965205754433</v>
      </c>
      <c r="BF27" s="48">
        <v>69265</v>
      </c>
      <c r="BG27" s="43">
        <v>14747.19358</v>
      </c>
      <c r="BH27" s="44">
        <f t="shared" si="40"/>
        <v>0.2129097463365336</v>
      </c>
      <c r="BI27" s="45">
        <v>34812</v>
      </c>
      <c r="BJ27" s="44">
        <f t="shared" si="41"/>
        <v>0.5025914964267668</v>
      </c>
      <c r="BK27" s="38"/>
      <c r="BL27" s="49">
        <f t="shared" si="26"/>
        <v>0.2129097463365336</v>
      </c>
      <c r="BM27" s="40">
        <f t="shared" si="27"/>
        <v>13.073112844412233</v>
      </c>
      <c r="BN27" s="47">
        <f t="shared" si="28"/>
        <v>19867</v>
      </c>
      <c r="BO27" s="50">
        <f t="shared" si="29"/>
        <v>2.3293409166945467</v>
      </c>
      <c r="BP27" s="51">
        <f t="shared" si="30"/>
        <v>-27000</v>
      </c>
      <c r="BQ27" s="52">
        <f t="shared" si="31"/>
        <v>0.5631916132789749</v>
      </c>
      <c r="BR27" s="42" t="e">
        <f t="shared" si="32"/>
        <v>#DIV/0!</v>
      </c>
    </row>
    <row r="28" spans="1:70" ht="20.25" customHeight="1">
      <c r="A28" s="37" t="s">
        <v>62</v>
      </c>
      <c r="B28" s="38">
        <v>153127.4</v>
      </c>
      <c r="C28" s="38">
        <v>152009.6</v>
      </c>
      <c r="D28" s="38">
        <f t="shared" si="34"/>
        <v>99.2700196045907</v>
      </c>
      <c r="E28" s="39">
        <f t="shared" si="0"/>
        <v>45.411787199464655</v>
      </c>
      <c r="F28" s="38">
        <v>175797.3</v>
      </c>
      <c r="G28" s="38">
        <v>174175.01592</v>
      </c>
      <c r="H28" s="38">
        <f t="shared" si="35"/>
        <v>99.07718487144001</v>
      </c>
      <c r="I28" s="39">
        <f t="shared" si="1"/>
        <v>51.53930388878697</v>
      </c>
      <c r="J28" s="38">
        <v>173163.4</v>
      </c>
      <c r="K28" s="38">
        <v>170029.42003</v>
      </c>
      <c r="L28" s="38">
        <f t="shared" si="36"/>
        <v>98.19016029368794</v>
      </c>
      <c r="M28" s="40">
        <f t="shared" si="2"/>
        <v>46.720373893376625</v>
      </c>
      <c r="N28" s="41">
        <f t="shared" si="3"/>
        <v>18019.820030000003</v>
      </c>
      <c r="O28" s="41">
        <f t="shared" si="4"/>
        <v>-4145.595889999997</v>
      </c>
      <c r="P28" s="42">
        <f t="shared" si="37"/>
        <v>1.1185439605788055</v>
      </c>
      <c r="Q28" s="42">
        <f t="shared" si="38"/>
        <v>0.9761986765547126</v>
      </c>
      <c r="R28" s="38">
        <v>156682.5</v>
      </c>
      <c r="S28" s="43">
        <v>32813.65226</v>
      </c>
      <c r="T28" s="38">
        <v>84283.81546</v>
      </c>
      <c r="U28" s="38">
        <v>111336.16189</v>
      </c>
      <c r="V28" s="38">
        <v>155568.8</v>
      </c>
      <c r="W28" s="38">
        <f t="shared" si="39"/>
        <v>99.28919949579563</v>
      </c>
      <c r="X28" s="40">
        <f t="shared" si="5"/>
        <v>50.602693883425275</v>
      </c>
      <c r="Y28" s="38">
        <f t="shared" si="6"/>
        <v>-18606.215920000017</v>
      </c>
      <c r="Z28" s="38">
        <f t="shared" si="7"/>
        <v>-14460.62003000002</v>
      </c>
      <c r="AA28" s="42">
        <f t="shared" si="33"/>
        <v>0.8931751731342111</v>
      </c>
      <c r="AB28" s="42">
        <f t="shared" si="8"/>
        <v>0.9149522475142914</v>
      </c>
      <c r="AC28" s="38">
        <v>138096</v>
      </c>
      <c r="AD28" s="43">
        <v>76498.1002</v>
      </c>
      <c r="AE28" s="44">
        <f t="shared" si="9"/>
        <v>0.5539487038002548</v>
      </c>
      <c r="AF28" s="45">
        <v>100908</v>
      </c>
      <c r="AG28" s="44">
        <f t="shared" si="10"/>
        <v>0.7307090719499478</v>
      </c>
      <c r="AH28" s="38"/>
      <c r="AI28" s="44">
        <f t="shared" si="11"/>
        <v>0.5539487038002548</v>
      </c>
      <c r="AJ28" s="46">
        <f t="shared" si="12"/>
        <v>45.37781115513124</v>
      </c>
      <c r="AK28" s="47">
        <f t="shared" si="13"/>
        <v>43684.44794</v>
      </c>
      <c r="AL28" s="47">
        <f t="shared" si="14"/>
        <v>-40599.36752</v>
      </c>
      <c r="AM28" s="47"/>
      <c r="AN28" s="47"/>
      <c r="AO28" s="42">
        <f t="shared" si="15"/>
        <v>2.3312888060696477</v>
      </c>
      <c r="AP28" s="42"/>
      <c r="AQ28" s="42"/>
      <c r="AR28" s="42">
        <f t="shared" si="16"/>
        <v>0</v>
      </c>
      <c r="AS28" s="48">
        <v>160468.5</v>
      </c>
      <c r="AT28" s="43">
        <v>83143</v>
      </c>
      <c r="AU28" s="44">
        <f t="shared" si="17"/>
        <v>0.5181266105185753</v>
      </c>
      <c r="AV28" s="45">
        <v>113891</v>
      </c>
      <c r="AW28" s="44">
        <f t="shared" si="18"/>
        <v>0.7097405409784475</v>
      </c>
      <c r="AX28" s="38"/>
      <c r="AY28" s="44">
        <f t="shared" si="19"/>
        <v>0.5181266105185753</v>
      </c>
      <c r="AZ28" s="40">
        <f t="shared" si="20"/>
        <v>39.55221548110616</v>
      </c>
      <c r="BA28" s="47">
        <f t="shared" si="21"/>
        <v>12983</v>
      </c>
      <c r="BB28" s="47">
        <f t="shared" si="22"/>
        <v>12937.622188844869</v>
      </c>
      <c r="BC28" s="47"/>
      <c r="BD28" s="47"/>
      <c r="BE28" s="42">
        <f t="shared" si="23"/>
        <v>1.1286617512982122</v>
      </c>
      <c r="BF28" s="48">
        <v>142796</v>
      </c>
      <c r="BG28" s="43">
        <v>80981.57642</v>
      </c>
      <c r="BH28" s="44">
        <f t="shared" si="40"/>
        <v>0.5671137596291213</v>
      </c>
      <c r="BI28" s="45">
        <v>104969</v>
      </c>
      <c r="BJ28" s="44">
        <f t="shared" si="41"/>
        <v>0.7350976217821228</v>
      </c>
      <c r="BK28" s="38"/>
      <c r="BL28" s="49">
        <f t="shared" si="26"/>
        <v>0.5671137596291213</v>
      </c>
      <c r="BM28" s="40">
        <f t="shared" si="27"/>
        <v>39.41949851100504</v>
      </c>
      <c r="BN28" s="47">
        <f t="shared" si="28"/>
        <v>4061</v>
      </c>
      <c r="BO28" s="50">
        <f t="shared" si="29"/>
        <v>1.0402445792206763</v>
      </c>
      <c r="BP28" s="51">
        <f t="shared" si="30"/>
        <v>-8922</v>
      </c>
      <c r="BQ28" s="52">
        <f t="shared" si="31"/>
        <v>0.921661939925016</v>
      </c>
      <c r="BR28" s="42" t="e">
        <f t="shared" si="32"/>
        <v>#DIV/0!</v>
      </c>
    </row>
    <row r="29" spans="1:70" ht="20.25" customHeight="1">
      <c r="A29" s="37" t="s">
        <v>63</v>
      </c>
      <c r="B29" s="38">
        <v>1118.3</v>
      </c>
      <c r="C29" s="38">
        <v>874.467</v>
      </c>
      <c r="D29" s="38">
        <f t="shared" si="34"/>
        <v>78.19610122507378</v>
      </c>
      <c r="E29" s="39">
        <f t="shared" si="0"/>
        <v>0.2612407987189905</v>
      </c>
      <c r="F29" s="38">
        <v>1137.343</v>
      </c>
      <c r="G29" s="38">
        <v>1136.33957</v>
      </c>
      <c r="H29" s="38">
        <f t="shared" si="35"/>
        <v>99.91177419652647</v>
      </c>
      <c r="I29" s="39">
        <f t="shared" si="1"/>
        <v>0.33624885928521125</v>
      </c>
      <c r="J29" s="38">
        <v>1185.18</v>
      </c>
      <c r="K29" s="38">
        <v>1176.82142</v>
      </c>
      <c r="L29" s="38">
        <f t="shared" si="36"/>
        <v>99.29474172699506</v>
      </c>
      <c r="M29" s="40">
        <f t="shared" si="2"/>
        <v>0.3233648432043905</v>
      </c>
      <c r="N29" s="41">
        <f t="shared" si="3"/>
        <v>302.35442</v>
      </c>
      <c r="O29" s="41">
        <f t="shared" si="4"/>
        <v>40.481849999999895</v>
      </c>
      <c r="P29" s="42">
        <f t="shared" si="37"/>
        <v>1.345758524907172</v>
      </c>
      <c r="Q29" s="42">
        <f t="shared" si="38"/>
        <v>1.035624782475893</v>
      </c>
      <c r="R29" s="38">
        <v>1101.25</v>
      </c>
      <c r="S29" s="43">
        <v>150.2</v>
      </c>
      <c r="T29" s="38">
        <v>421.54599</v>
      </c>
      <c r="U29" s="38">
        <v>622.50066</v>
      </c>
      <c r="V29" s="38">
        <v>1096.24</v>
      </c>
      <c r="W29" s="38">
        <f t="shared" si="39"/>
        <v>99.54506242905788</v>
      </c>
      <c r="X29" s="40">
        <f t="shared" si="5"/>
        <v>0.356579835691772</v>
      </c>
      <c r="Y29" s="38">
        <f t="shared" si="6"/>
        <v>-40.099570000000085</v>
      </c>
      <c r="Z29" s="38">
        <f t="shared" si="7"/>
        <v>-80.58141999999998</v>
      </c>
      <c r="AA29" s="42">
        <f t="shared" si="33"/>
        <v>0.964711631048807</v>
      </c>
      <c r="AB29" s="42">
        <f t="shared" si="8"/>
        <v>0.93152621236279</v>
      </c>
      <c r="AC29" s="38">
        <v>1180.8</v>
      </c>
      <c r="AD29" s="43">
        <v>483.022</v>
      </c>
      <c r="AE29" s="44">
        <f t="shared" si="9"/>
        <v>0.40906334688346885</v>
      </c>
      <c r="AF29" s="45">
        <v>589</v>
      </c>
      <c r="AG29" s="44">
        <f t="shared" si="10"/>
        <v>0.4988143631436315</v>
      </c>
      <c r="AH29" s="38"/>
      <c r="AI29" s="44">
        <f t="shared" si="11"/>
        <v>0.40906334688346885</v>
      </c>
      <c r="AJ29" s="46">
        <f t="shared" si="12"/>
        <v>0.26487028551128056</v>
      </c>
      <c r="AK29" s="47">
        <f t="shared" si="13"/>
        <v>332.822</v>
      </c>
      <c r="AL29" s="47">
        <f t="shared" si="14"/>
        <v>-88.72399000000001</v>
      </c>
      <c r="AM29" s="47"/>
      <c r="AN29" s="47"/>
      <c r="AO29" s="42">
        <f t="shared" si="15"/>
        <v>3.2158588548601865</v>
      </c>
      <c r="AP29" s="42"/>
      <c r="AQ29" s="42"/>
      <c r="AR29" s="42">
        <f t="shared" si="16"/>
        <v>0</v>
      </c>
      <c r="AS29" s="48">
        <v>1623.72</v>
      </c>
      <c r="AT29" s="43">
        <v>327</v>
      </c>
      <c r="AU29" s="44">
        <f t="shared" si="17"/>
        <v>0.2013894021136649</v>
      </c>
      <c r="AV29" s="45">
        <v>436</v>
      </c>
      <c r="AW29" s="44">
        <f t="shared" si="18"/>
        <v>0.2685192028182199</v>
      </c>
      <c r="AX29" s="38"/>
      <c r="AY29" s="44">
        <f t="shared" si="19"/>
        <v>0.2013894021136649</v>
      </c>
      <c r="AZ29" s="40">
        <f t="shared" si="20"/>
        <v>0.15141465040927102</v>
      </c>
      <c r="BA29" s="47">
        <f t="shared" si="21"/>
        <v>-153</v>
      </c>
      <c r="BB29" s="47">
        <f t="shared" si="22"/>
        <v>-153.26487028551128</v>
      </c>
      <c r="BC29" s="47"/>
      <c r="BD29" s="47"/>
      <c r="BE29" s="42">
        <f t="shared" si="23"/>
        <v>0.7402376910016978</v>
      </c>
      <c r="BF29" s="48">
        <v>2192</v>
      </c>
      <c r="BG29" s="43">
        <v>1304.832</v>
      </c>
      <c r="BH29" s="44">
        <f t="shared" si="40"/>
        <v>0.5952700729927007</v>
      </c>
      <c r="BI29" s="45">
        <v>1491</v>
      </c>
      <c r="BJ29" s="44">
        <f t="shared" si="41"/>
        <v>0.6802007299270073</v>
      </c>
      <c r="BK29" s="38"/>
      <c r="BL29" s="49">
        <f t="shared" si="26"/>
        <v>0.5952700729927007</v>
      </c>
      <c r="BM29" s="40">
        <f t="shared" si="27"/>
        <v>0.5599221892168975</v>
      </c>
      <c r="BN29" s="47">
        <f t="shared" si="28"/>
        <v>902</v>
      </c>
      <c r="BO29" s="50">
        <f t="shared" si="29"/>
        <v>2.531409168081494</v>
      </c>
      <c r="BP29" s="51">
        <f t="shared" si="30"/>
        <v>1055</v>
      </c>
      <c r="BQ29" s="52">
        <f t="shared" si="31"/>
        <v>3.419724770642202</v>
      </c>
      <c r="BR29" s="42" t="e">
        <f t="shared" si="32"/>
        <v>#DIV/0!</v>
      </c>
    </row>
    <row r="30" spans="1:70" ht="30.75" customHeight="1" hidden="1">
      <c r="A30" s="37" t="s">
        <v>64</v>
      </c>
      <c r="B30" s="38">
        <v>0</v>
      </c>
      <c r="C30" s="38">
        <v>0</v>
      </c>
      <c r="D30" s="38" t="s">
        <v>65</v>
      </c>
      <c r="E30" s="39">
        <f t="shared" si="0"/>
        <v>0</v>
      </c>
      <c r="F30" s="38">
        <v>0</v>
      </c>
      <c r="G30" s="38">
        <v>0</v>
      </c>
      <c r="H30" s="38" t="s">
        <v>65</v>
      </c>
      <c r="I30" s="39" t="s">
        <v>65</v>
      </c>
      <c r="J30" s="38">
        <v>102.65125</v>
      </c>
      <c r="K30" s="38">
        <v>102.65125</v>
      </c>
      <c r="L30" s="38">
        <f t="shared" si="36"/>
        <v>100</v>
      </c>
      <c r="M30" s="40">
        <f t="shared" si="2"/>
        <v>0.02820632323380441</v>
      </c>
      <c r="N30" s="41">
        <f t="shared" si="3"/>
        <v>102.65125</v>
      </c>
      <c r="O30" s="41">
        <f t="shared" si="4"/>
        <v>102.65125</v>
      </c>
      <c r="P30" s="42" t="s">
        <v>65</v>
      </c>
      <c r="Q30" s="42" t="s">
        <v>65</v>
      </c>
      <c r="R30" s="38">
        <v>0</v>
      </c>
      <c r="S30" s="43">
        <v>0</v>
      </c>
      <c r="T30" s="38">
        <v>0</v>
      </c>
      <c r="U30" s="38">
        <v>0</v>
      </c>
      <c r="V30" s="38">
        <v>0</v>
      </c>
      <c r="W30" s="38"/>
      <c r="X30" s="40">
        <f t="shared" si="5"/>
        <v>0</v>
      </c>
      <c r="Y30" s="38">
        <f t="shared" si="6"/>
        <v>0</v>
      </c>
      <c r="Z30" s="38">
        <f t="shared" si="7"/>
        <v>-102.65125</v>
      </c>
      <c r="AA30" s="42"/>
      <c r="AB30" s="42">
        <f t="shared" si="8"/>
        <v>0</v>
      </c>
      <c r="AC30" s="38">
        <v>0</v>
      </c>
      <c r="AD30" s="43">
        <v>0</v>
      </c>
      <c r="AE30" s="44" t="e">
        <f t="shared" si="9"/>
        <v>#DIV/0!</v>
      </c>
      <c r="AF30" s="45"/>
      <c r="AG30" s="44" t="e">
        <f t="shared" si="10"/>
        <v>#DIV/0!</v>
      </c>
      <c r="AH30" s="38"/>
      <c r="AI30" s="44" t="e">
        <f t="shared" si="11"/>
        <v>#DIV/0!</v>
      </c>
      <c r="AJ30" s="46">
        <f t="shared" si="12"/>
        <v>0</v>
      </c>
      <c r="AK30" s="47">
        <f t="shared" si="13"/>
        <v>0</v>
      </c>
      <c r="AL30" s="47">
        <f t="shared" si="14"/>
        <v>0</v>
      </c>
      <c r="AM30" s="47"/>
      <c r="AN30" s="47"/>
      <c r="AO30" s="42" t="e">
        <f t="shared" si="15"/>
        <v>#DIV/0!</v>
      </c>
      <c r="AP30" s="42"/>
      <c r="AQ30" s="42"/>
      <c r="AR30" s="42" t="e">
        <f t="shared" si="16"/>
        <v>#DIV/0!</v>
      </c>
      <c r="AS30" s="48">
        <v>0</v>
      </c>
      <c r="AT30" s="43">
        <v>0</v>
      </c>
      <c r="AU30" s="44" t="e">
        <f t="shared" si="17"/>
        <v>#DIV/0!</v>
      </c>
      <c r="AV30" s="45"/>
      <c r="AW30" s="44" t="e">
        <f t="shared" si="18"/>
        <v>#DIV/0!</v>
      </c>
      <c r="AX30" s="38"/>
      <c r="AY30" s="44" t="e">
        <f t="shared" si="19"/>
        <v>#DIV/0!</v>
      </c>
      <c r="AZ30" s="40">
        <f t="shared" si="20"/>
        <v>0</v>
      </c>
      <c r="BA30" s="47">
        <f t="shared" si="21"/>
        <v>0</v>
      </c>
      <c r="BB30" s="47">
        <f t="shared" si="22"/>
        <v>0</v>
      </c>
      <c r="BC30" s="47"/>
      <c r="BD30" s="47"/>
      <c r="BE30" s="42" t="e">
        <f t="shared" si="23"/>
        <v>#DIV/0!</v>
      </c>
      <c r="BF30" s="48">
        <v>0</v>
      </c>
      <c r="BG30" s="43">
        <v>0</v>
      </c>
      <c r="BH30" s="44" t="e">
        <f t="shared" si="40"/>
        <v>#DIV/0!</v>
      </c>
      <c r="BI30" s="45"/>
      <c r="BJ30" s="44" t="e">
        <f t="shared" si="41"/>
        <v>#DIV/0!</v>
      </c>
      <c r="BK30" s="38"/>
      <c r="BL30" s="49" t="e">
        <f t="shared" si="26"/>
        <v>#DIV/0!</v>
      </c>
      <c r="BM30" s="40">
        <f t="shared" si="27"/>
        <v>0</v>
      </c>
      <c r="BN30" s="47">
        <f t="shared" si="28"/>
        <v>0</v>
      </c>
      <c r="BO30" s="50" t="e">
        <f t="shared" si="29"/>
        <v>#DIV/0!</v>
      </c>
      <c r="BP30" s="51">
        <f t="shared" si="30"/>
        <v>0</v>
      </c>
      <c r="BQ30" s="52" t="e">
        <f t="shared" si="31"/>
        <v>#DIV/0!</v>
      </c>
      <c r="BR30" s="42" t="e">
        <f t="shared" si="32"/>
        <v>#DIV/0!</v>
      </c>
    </row>
    <row r="31" spans="1:70" ht="20.25" customHeight="1">
      <c r="A31" s="37" t="s">
        <v>66</v>
      </c>
      <c r="B31" s="38">
        <v>0</v>
      </c>
      <c r="C31" s="38">
        <v>0</v>
      </c>
      <c r="D31" s="38" t="s">
        <v>65</v>
      </c>
      <c r="E31" s="39">
        <f t="shared" si="0"/>
        <v>0</v>
      </c>
      <c r="F31" s="38">
        <v>500</v>
      </c>
      <c r="G31" s="38">
        <v>500</v>
      </c>
      <c r="H31" s="38">
        <f>G31/F31*100</f>
        <v>100</v>
      </c>
      <c r="I31" s="39">
        <f>G31/G$34*100</f>
        <v>0.1479526314855036</v>
      </c>
      <c r="J31" s="38">
        <v>500</v>
      </c>
      <c r="K31" s="38">
        <v>500</v>
      </c>
      <c r="L31" s="38">
        <f t="shared" si="36"/>
        <v>100</v>
      </c>
      <c r="M31" s="40">
        <f t="shared" si="2"/>
        <v>0.13738908797410848</v>
      </c>
      <c r="N31" s="41">
        <f t="shared" si="3"/>
        <v>500</v>
      </c>
      <c r="O31" s="41">
        <f t="shared" si="4"/>
        <v>0</v>
      </c>
      <c r="P31" s="42" t="s">
        <v>65</v>
      </c>
      <c r="Q31" s="42">
        <f>K31/G31</f>
        <v>1</v>
      </c>
      <c r="R31" s="38">
        <v>15</v>
      </c>
      <c r="S31" s="43">
        <v>0</v>
      </c>
      <c r="T31" s="38">
        <v>15</v>
      </c>
      <c r="U31" s="38">
        <v>15</v>
      </c>
      <c r="V31" s="38">
        <v>15</v>
      </c>
      <c r="W31" s="38">
        <f>V31/R31*100</f>
        <v>100</v>
      </c>
      <c r="X31" s="40">
        <f t="shared" si="5"/>
        <v>0.004879130058542454</v>
      </c>
      <c r="Y31" s="38">
        <f t="shared" si="6"/>
        <v>-485</v>
      </c>
      <c r="Z31" s="38">
        <f t="shared" si="7"/>
        <v>-485</v>
      </c>
      <c r="AA31" s="42">
        <f>V31/G31</f>
        <v>0.03</v>
      </c>
      <c r="AB31" s="42">
        <f t="shared" si="8"/>
        <v>0.03</v>
      </c>
      <c r="AC31" s="38">
        <v>500</v>
      </c>
      <c r="AD31" s="43">
        <v>500</v>
      </c>
      <c r="AE31" s="44">
        <f t="shared" si="9"/>
        <v>1</v>
      </c>
      <c r="AF31" s="45">
        <v>500</v>
      </c>
      <c r="AG31" s="44">
        <f t="shared" si="10"/>
        <v>1</v>
      </c>
      <c r="AH31" s="38"/>
      <c r="AI31" s="44">
        <f t="shared" si="11"/>
        <v>1</v>
      </c>
      <c r="AJ31" s="46">
        <f t="shared" si="12"/>
        <v>0.22484744101127382</v>
      </c>
      <c r="AK31" s="47">
        <f t="shared" si="13"/>
        <v>500</v>
      </c>
      <c r="AL31" s="47">
        <f t="shared" si="14"/>
        <v>485</v>
      </c>
      <c r="AM31" s="47"/>
      <c r="AN31" s="47"/>
      <c r="AO31" s="42" t="e">
        <f t="shared" si="15"/>
        <v>#DIV/0!</v>
      </c>
      <c r="AP31" s="42"/>
      <c r="AQ31" s="42"/>
      <c r="AR31" s="42">
        <f t="shared" si="16"/>
        <v>0</v>
      </c>
      <c r="AS31" s="48">
        <v>500</v>
      </c>
      <c r="AT31" s="43">
        <v>500</v>
      </c>
      <c r="AU31" s="44">
        <f t="shared" si="17"/>
        <v>1</v>
      </c>
      <c r="AV31" s="45">
        <v>500</v>
      </c>
      <c r="AW31" s="44">
        <f t="shared" si="18"/>
        <v>1</v>
      </c>
      <c r="AX31" s="38"/>
      <c r="AY31" s="44">
        <f t="shared" si="19"/>
        <v>1</v>
      </c>
      <c r="AZ31" s="40">
        <f t="shared" si="20"/>
        <v>0.17364065413907226</v>
      </c>
      <c r="BA31" s="47">
        <f t="shared" si="21"/>
        <v>0</v>
      </c>
      <c r="BB31" s="47">
        <f t="shared" si="22"/>
        <v>-0.22484744101127382</v>
      </c>
      <c r="BC31" s="47"/>
      <c r="BD31" s="47"/>
      <c r="BE31" s="42">
        <f t="shared" si="23"/>
        <v>1</v>
      </c>
      <c r="BF31" s="48">
        <v>675</v>
      </c>
      <c r="BG31" s="43">
        <v>516.1</v>
      </c>
      <c r="BH31" s="44">
        <f t="shared" si="40"/>
        <v>0.7645925925925926</v>
      </c>
      <c r="BI31" s="45">
        <v>576</v>
      </c>
      <c r="BJ31" s="44">
        <f t="shared" si="41"/>
        <v>0.8533333333333334</v>
      </c>
      <c r="BK31" s="38"/>
      <c r="BL31" s="49">
        <f t="shared" si="26"/>
        <v>0.7645925925925926</v>
      </c>
      <c r="BM31" s="40">
        <f t="shared" si="27"/>
        <v>0.21630796847010933</v>
      </c>
      <c r="BN31" s="47">
        <f t="shared" si="28"/>
        <v>76</v>
      </c>
      <c r="BO31" s="50">
        <f t="shared" si="29"/>
        <v>1.152</v>
      </c>
      <c r="BP31" s="51">
        <f t="shared" si="30"/>
        <v>76</v>
      </c>
      <c r="BQ31" s="52">
        <f t="shared" si="31"/>
        <v>1.152</v>
      </c>
      <c r="BR31" s="42" t="e">
        <f t="shared" si="32"/>
        <v>#DIV/0!</v>
      </c>
    </row>
    <row r="32" spans="1:70" ht="27.75" customHeight="1">
      <c r="A32" s="37" t="s">
        <v>67</v>
      </c>
      <c r="B32" s="38">
        <v>-3256.22251</v>
      </c>
      <c r="C32" s="38">
        <v>-3256.22251</v>
      </c>
      <c r="D32" s="38">
        <f>C32/B32*100</f>
        <v>100</v>
      </c>
      <c r="E32" s="39">
        <f t="shared" si="0"/>
        <v>-0.972773322857416</v>
      </c>
      <c r="F32" s="38">
        <v>-2633.60188</v>
      </c>
      <c r="G32" s="38">
        <v>-2633.60188</v>
      </c>
      <c r="H32" s="38">
        <f>G32/F32*100</f>
        <v>100</v>
      </c>
      <c r="I32" s="39">
        <f>G32/G$34*100</f>
        <v>-0.779296656862339</v>
      </c>
      <c r="J32" s="38">
        <v>-884.0892</v>
      </c>
      <c r="K32" s="38">
        <v>-884.0892</v>
      </c>
      <c r="L32" s="38">
        <f t="shared" si="36"/>
        <v>100</v>
      </c>
      <c r="M32" s="40">
        <f t="shared" si="2"/>
        <v>-0.24292841775151838</v>
      </c>
      <c r="N32" s="41">
        <f t="shared" si="3"/>
        <v>2372.13331</v>
      </c>
      <c r="O32" s="41">
        <f t="shared" si="4"/>
        <v>1749.5126800000003</v>
      </c>
      <c r="P32" s="42">
        <f>K32/C32</f>
        <v>0.2715076126661872</v>
      </c>
      <c r="Q32" s="42">
        <f>K32/G32</f>
        <v>0.3356958417724094</v>
      </c>
      <c r="R32" s="38">
        <v>-582.88596</v>
      </c>
      <c r="S32" s="43">
        <v>-582.88596</v>
      </c>
      <c r="T32" s="38">
        <v>-582.88596</v>
      </c>
      <c r="U32" s="38">
        <v>-582.88596</v>
      </c>
      <c r="V32" s="38">
        <v>-612.44596</v>
      </c>
      <c r="W32" s="38">
        <f>V32/R32*100</f>
        <v>105.07131789552797</v>
      </c>
      <c r="X32" s="40">
        <f t="shared" si="5"/>
        <v>-0.19921356617792593</v>
      </c>
      <c r="Y32" s="38">
        <f t="shared" si="6"/>
        <v>2021.1559200000002</v>
      </c>
      <c r="Z32" s="38">
        <f t="shared" si="7"/>
        <v>271.64324</v>
      </c>
      <c r="AA32" s="42">
        <f>V32/G32</f>
        <v>0.2325506997283887</v>
      </c>
      <c r="AB32" s="42">
        <f t="shared" si="8"/>
        <v>0.6927422708025389</v>
      </c>
      <c r="AC32" s="38">
        <v>-0.010750000000000001</v>
      </c>
      <c r="AD32" s="43">
        <v>-0.01075</v>
      </c>
      <c r="AE32" s="44">
        <f t="shared" si="9"/>
        <v>0.9999999999999999</v>
      </c>
      <c r="AF32" s="45">
        <v>-220</v>
      </c>
      <c r="AG32" s="44">
        <f t="shared" si="10"/>
        <v>20465.116279069767</v>
      </c>
      <c r="AH32" s="38"/>
      <c r="AI32" s="44">
        <f t="shared" si="11"/>
        <v>0.9999999999999999</v>
      </c>
      <c r="AJ32" s="46">
        <f t="shared" si="12"/>
        <v>-0.09893287404496048</v>
      </c>
      <c r="AK32" s="47">
        <f t="shared" si="13"/>
        <v>582.8752099999999</v>
      </c>
      <c r="AL32" s="47">
        <f t="shared" si="14"/>
        <v>1165.7611699999998</v>
      </c>
      <c r="AM32" s="47"/>
      <c r="AN32" s="47"/>
      <c r="AO32" s="42">
        <f t="shared" si="15"/>
        <v>1.8442715621422757E-05</v>
      </c>
      <c r="AP32" s="42"/>
      <c r="AQ32" s="42"/>
      <c r="AR32" s="42">
        <f t="shared" si="16"/>
        <v>0</v>
      </c>
      <c r="AS32" s="48">
        <v>-88</v>
      </c>
      <c r="AT32" s="43">
        <v>-88</v>
      </c>
      <c r="AU32" s="44">
        <f t="shared" si="17"/>
        <v>1</v>
      </c>
      <c r="AV32" s="45">
        <v>-88</v>
      </c>
      <c r="AW32" s="44">
        <f t="shared" si="18"/>
        <v>1</v>
      </c>
      <c r="AX32" s="38"/>
      <c r="AY32" s="44">
        <f t="shared" si="19"/>
        <v>1</v>
      </c>
      <c r="AZ32" s="40">
        <f t="shared" si="20"/>
        <v>-0.030560755128476717</v>
      </c>
      <c r="BA32" s="47">
        <f t="shared" si="21"/>
        <v>132</v>
      </c>
      <c r="BB32" s="47">
        <f t="shared" si="22"/>
        <v>132.09893287404495</v>
      </c>
      <c r="BC32" s="47"/>
      <c r="BD32" s="47"/>
      <c r="BE32" s="42">
        <f t="shared" si="23"/>
        <v>0.4</v>
      </c>
      <c r="BF32" s="48">
        <v>-2.1488</v>
      </c>
      <c r="BG32" s="43">
        <v>-2.1488</v>
      </c>
      <c r="BH32" s="44">
        <f t="shared" si="40"/>
        <v>1</v>
      </c>
      <c r="BI32" s="45">
        <v>-172</v>
      </c>
      <c r="BJ32" s="44">
        <f t="shared" si="41"/>
        <v>80.04467609828741</v>
      </c>
      <c r="BK32" s="38"/>
      <c r="BL32" s="49">
        <f t="shared" si="26"/>
        <v>1</v>
      </c>
      <c r="BM32" s="40">
        <f t="shared" si="27"/>
        <v>-0.06459196280704653</v>
      </c>
      <c r="BN32" s="47">
        <f t="shared" si="28"/>
        <v>48</v>
      </c>
      <c r="BO32" s="50">
        <f t="shared" si="29"/>
        <v>0.7818181818181819</v>
      </c>
      <c r="BP32" s="51">
        <f t="shared" si="30"/>
        <v>-84</v>
      </c>
      <c r="BQ32" s="52">
        <f t="shared" si="31"/>
        <v>1.9545454545454546</v>
      </c>
      <c r="BR32" s="42" t="e">
        <f t="shared" si="32"/>
        <v>#DIV/0!</v>
      </c>
    </row>
    <row r="33" spans="1:70" ht="23.25" customHeight="1">
      <c r="A33" s="24" t="s">
        <v>68</v>
      </c>
      <c r="B33" s="25">
        <v>230138</v>
      </c>
      <c r="C33" s="25">
        <v>224531</v>
      </c>
      <c r="D33" s="25">
        <f>C33/B33*100</f>
        <v>97.56363573160452</v>
      </c>
      <c r="E33" s="26">
        <f t="shared" si="0"/>
        <v>67.07703981645237</v>
      </c>
      <c r="F33" s="25">
        <f>F26+F27+F28+F29+F30+F31+F32</f>
        <v>228652.06063999998</v>
      </c>
      <c r="G33" s="25">
        <f>G26+G27+G28+G29+G30+G31+G32</f>
        <v>219682.95693000001</v>
      </c>
      <c r="H33" s="25">
        <f>G33/F33*100</f>
        <v>96.07740088372904</v>
      </c>
      <c r="I33" s="26">
        <f>G33/G$34*100</f>
        <v>65.00534314062011</v>
      </c>
      <c r="J33" s="25">
        <f>J26+J27+J28+J29+J30+J31+J32</f>
        <v>234428.22414</v>
      </c>
      <c r="K33" s="25">
        <f>K26+K27+K28+K29+K30+K31+K32</f>
        <v>230253.1826</v>
      </c>
      <c r="L33" s="25">
        <f t="shared" si="36"/>
        <v>98.21905337750344</v>
      </c>
      <c r="M33" s="27">
        <f t="shared" si="2"/>
        <v>63.26854952109973</v>
      </c>
      <c r="N33" s="28">
        <f t="shared" si="3"/>
        <v>5722.1826</v>
      </c>
      <c r="O33" s="28">
        <f t="shared" si="4"/>
        <v>10570.225669999985</v>
      </c>
      <c r="P33" s="29">
        <f>K33/C33</f>
        <v>1.0254850448267723</v>
      </c>
      <c r="Q33" s="29">
        <f>K33/G33</f>
        <v>1.0481158202607774</v>
      </c>
      <c r="R33" s="25">
        <f>R26+R27+R28+R29+R30+R31+R32</f>
        <v>194640.96404</v>
      </c>
      <c r="S33" s="25">
        <f>S26+S27+S28+S29+S30+S31+S32</f>
        <v>38639.18782</v>
      </c>
      <c r="T33" s="25">
        <f>T26+T27+T28+T29+T30+T31+T32</f>
        <v>101004.18948999999</v>
      </c>
      <c r="U33" s="25">
        <f>U26+U27+U28+U29+U30+U31+U32</f>
        <v>136883.4593</v>
      </c>
      <c r="V33" s="25">
        <f>V26+V27+V28+V29+V30+V31+V32</f>
        <v>192463.93403999996</v>
      </c>
      <c r="W33" s="25">
        <f>V33/R33*100</f>
        <v>98.8815149931375</v>
      </c>
      <c r="X33" s="27">
        <f t="shared" si="5"/>
        <v>62.60377105065973</v>
      </c>
      <c r="Y33" s="25">
        <f t="shared" si="6"/>
        <v>-27219.02289000005</v>
      </c>
      <c r="Z33" s="25">
        <f t="shared" si="7"/>
        <v>-37789.24856000004</v>
      </c>
      <c r="AA33" s="29">
        <f>V33/G33</f>
        <v>0.8760986137915416</v>
      </c>
      <c r="AB33" s="29">
        <f t="shared" si="8"/>
        <v>0.8358795820614207</v>
      </c>
      <c r="AC33" s="25">
        <f>AC26+AC27+AC28+AC29+AC30+AC31+AC32</f>
        <v>203782.80225</v>
      </c>
      <c r="AD33" s="25">
        <f>AD26+AD27+AD28+AD29+AD30+AD31+AD32</f>
        <v>106529.11764</v>
      </c>
      <c r="AE33" s="30">
        <f t="shared" si="9"/>
        <v>0.5227581349544426</v>
      </c>
      <c r="AF33" s="31">
        <f>AF26+AF27+AF28+AF29+AF30+AF31+AF32</f>
        <v>148028</v>
      </c>
      <c r="AG33" s="30">
        <f t="shared" si="10"/>
        <v>0.7264008462225374</v>
      </c>
      <c r="AH33" s="25">
        <f>AH26+AH27+AH28+AH29+AH30+AH31+AH32</f>
        <v>0</v>
      </c>
      <c r="AI33" s="30">
        <f t="shared" si="11"/>
        <v>0.5227581349544426</v>
      </c>
      <c r="AJ33" s="27">
        <f t="shared" si="12"/>
        <v>66.56743399603369</v>
      </c>
      <c r="AK33" s="25">
        <f t="shared" si="13"/>
        <v>67889.92981999999</v>
      </c>
      <c r="AL33" s="25">
        <f t="shared" si="14"/>
        <v>-33114.25967</v>
      </c>
      <c r="AM33" s="25"/>
      <c r="AN33" s="25"/>
      <c r="AO33" s="29">
        <f t="shared" si="15"/>
        <v>2.7570226925126917</v>
      </c>
      <c r="AP33" s="29"/>
      <c r="AQ33" s="29"/>
      <c r="AR33" s="29">
        <f t="shared" si="16"/>
        <v>0</v>
      </c>
      <c r="AS33" s="32">
        <f>AS26+AS27+AS28+AS29+AS30+AS31+AS32</f>
        <v>289553.95999999996</v>
      </c>
      <c r="AT33" s="25">
        <f>AT26+AT27+AT28+AT29+AT30+AT31+AT32</f>
        <v>146937</v>
      </c>
      <c r="AU33" s="30">
        <f t="shared" si="17"/>
        <v>0.5074598185429756</v>
      </c>
      <c r="AV33" s="31">
        <f>AV26+AV27+AV28+AV29+AV30+AV31+AV32</f>
        <v>209310</v>
      </c>
      <c r="AW33" s="30">
        <f t="shared" si="18"/>
        <v>0.7228704452876418</v>
      </c>
      <c r="AX33" s="25">
        <f>AX26+AX27+AX28+AX29+AX30+AX31+AX32</f>
        <v>0</v>
      </c>
      <c r="AY33" s="30">
        <f t="shared" si="19"/>
        <v>0.5074598185429756</v>
      </c>
      <c r="AZ33" s="27">
        <f t="shared" si="20"/>
        <v>72.68945063569844</v>
      </c>
      <c r="BA33" s="25">
        <f t="shared" si="21"/>
        <v>61282</v>
      </c>
      <c r="BB33" s="25">
        <f t="shared" si="22"/>
        <v>61215.43256600397</v>
      </c>
      <c r="BC33" s="25"/>
      <c r="BD33" s="25"/>
      <c r="BE33" s="29">
        <f t="shared" si="23"/>
        <v>1.4139892452779204</v>
      </c>
      <c r="BF33" s="32">
        <f>BF26+BF27+BF28+BF29+BF30+BF31+BF32</f>
        <v>255658.8512</v>
      </c>
      <c r="BG33" s="25">
        <f>BG26+BG27+BG28+BG29+BG30+BG31+BG32</f>
        <v>117506.7532</v>
      </c>
      <c r="BH33" s="30">
        <f t="shared" si="40"/>
        <v>0.4596232543815796</v>
      </c>
      <c r="BI33" s="31">
        <f>BI26+BI27+BI28+BI29+BI30+BI31+BI32</f>
        <v>175724</v>
      </c>
      <c r="BJ33" s="30">
        <f t="shared" si="41"/>
        <v>0.6873378299839595</v>
      </c>
      <c r="BK33" s="25">
        <f>BK26+BK27+BK28+BK29+BK30+BK31+BK32</f>
        <v>0</v>
      </c>
      <c r="BL33" s="33">
        <f t="shared" si="26"/>
        <v>0.4596232543815796</v>
      </c>
      <c r="BM33" s="27">
        <f t="shared" si="27"/>
        <v>65.99045390875258</v>
      </c>
      <c r="BN33" s="25">
        <f t="shared" si="28"/>
        <v>27696</v>
      </c>
      <c r="BO33" s="35">
        <f t="shared" si="29"/>
        <v>1.1870997378874266</v>
      </c>
      <c r="BP33" s="25">
        <f t="shared" si="30"/>
        <v>-33586</v>
      </c>
      <c r="BQ33" s="35">
        <f t="shared" si="31"/>
        <v>0.8395394391094548</v>
      </c>
      <c r="BR33" s="36" t="e">
        <f t="shared" si="32"/>
        <v>#DIV/0!</v>
      </c>
    </row>
    <row r="34" spans="1:70" ht="15" customHeight="1">
      <c r="A34" s="498" t="s">
        <v>69</v>
      </c>
      <c r="B34" s="490">
        <f>B25+B33</f>
        <v>338876</v>
      </c>
      <c r="C34" s="490">
        <f>C25+C33</f>
        <v>334736</v>
      </c>
      <c r="D34" s="490">
        <f>C34/B34*100</f>
        <v>98.77831419162172</v>
      </c>
      <c r="E34" s="499">
        <f t="shared" si="0"/>
        <v>100</v>
      </c>
      <c r="F34" s="490">
        <f>F25+F33</f>
        <v>346728.06064</v>
      </c>
      <c r="G34" s="490">
        <v>337946</v>
      </c>
      <c r="H34" s="490">
        <f>G34/F34*100</f>
        <v>97.46716183749598</v>
      </c>
      <c r="I34" s="499">
        <f>G34/G$34*100</f>
        <v>100</v>
      </c>
      <c r="J34" s="490">
        <f>J25+J33</f>
        <v>374557.08574</v>
      </c>
      <c r="K34" s="490">
        <f>K25+K33</f>
        <v>363929.92149</v>
      </c>
      <c r="L34" s="490">
        <f t="shared" si="36"/>
        <v>97.16273843037723</v>
      </c>
      <c r="M34" s="489">
        <f t="shared" si="2"/>
        <v>100</v>
      </c>
      <c r="N34" s="496">
        <f t="shared" si="3"/>
        <v>29193.92148999998</v>
      </c>
      <c r="O34" s="496">
        <f t="shared" si="4"/>
        <v>25983.92148999998</v>
      </c>
      <c r="P34" s="495">
        <f>K34/C34</f>
        <v>1.0872147647399741</v>
      </c>
      <c r="Q34" s="495">
        <f>K34/G34</f>
        <v>1.0768877912151644</v>
      </c>
      <c r="R34" s="490">
        <f>R25+R33</f>
        <v>321833.36404</v>
      </c>
      <c r="S34" s="490">
        <f>S25+S33</f>
        <v>64407.585049999994</v>
      </c>
      <c r="T34" s="490">
        <f>T25+T33</f>
        <v>157915.10108</v>
      </c>
      <c r="U34" s="490">
        <f>U25+U33</f>
        <v>220415.06418</v>
      </c>
      <c r="V34" s="490">
        <f>V25+V33</f>
        <v>307431.85403999995</v>
      </c>
      <c r="W34" s="490">
        <f>V34/R34*100</f>
        <v>95.52516562633011</v>
      </c>
      <c r="X34" s="489">
        <f t="shared" si="5"/>
        <v>100</v>
      </c>
      <c r="Y34" s="490">
        <f t="shared" si="6"/>
        <v>-30514.145960000053</v>
      </c>
      <c r="Z34" s="490">
        <f t="shared" si="7"/>
        <v>-56498.06745000003</v>
      </c>
      <c r="AA34" s="495">
        <f>V34/G34</f>
        <v>0.9097070361537049</v>
      </c>
      <c r="AB34" s="495">
        <f t="shared" si="8"/>
        <v>0.8447556408148966</v>
      </c>
      <c r="AC34" s="490">
        <f>AC25+AC33</f>
        <v>315640.53925000003</v>
      </c>
      <c r="AD34" s="490">
        <f>AD25+AD33</f>
        <v>157733.86883</v>
      </c>
      <c r="AE34" s="493">
        <f t="shared" si="9"/>
        <v>0.4997262683836325</v>
      </c>
      <c r="AF34" s="494">
        <f>AF25+AF33</f>
        <v>222373</v>
      </c>
      <c r="AG34" s="493">
        <f t="shared" si="10"/>
        <v>0.7045134333136835</v>
      </c>
      <c r="AH34" s="490">
        <f>AH25+AH33</f>
        <v>0</v>
      </c>
      <c r="AI34" s="493">
        <f t="shared" si="11"/>
        <v>0.4997262683836325</v>
      </c>
      <c r="AJ34" s="489">
        <f t="shared" si="12"/>
        <v>100</v>
      </c>
      <c r="AK34" s="490">
        <f t="shared" si="13"/>
        <v>93326.28378</v>
      </c>
      <c r="AL34" s="490">
        <f t="shared" si="14"/>
        <v>-64588.817299999995</v>
      </c>
      <c r="AM34" s="490"/>
      <c r="AN34" s="490"/>
      <c r="AO34" s="495">
        <f t="shared" si="15"/>
        <v>2.448995234141293</v>
      </c>
      <c r="AP34" s="495"/>
      <c r="AQ34" s="495"/>
      <c r="AR34" s="495">
        <f t="shared" si="16"/>
        <v>0</v>
      </c>
      <c r="AS34" s="492">
        <f>AS25+AS33</f>
        <v>399016.95999999996</v>
      </c>
      <c r="AT34" s="490">
        <f>AT25+AT33</f>
        <v>198395</v>
      </c>
      <c r="AU34" s="493">
        <f t="shared" si="17"/>
        <v>0.49720944192447364</v>
      </c>
      <c r="AV34" s="494">
        <f>AV25+AV33</f>
        <v>287951</v>
      </c>
      <c r="AW34" s="493">
        <f t="shared" si="18"/>
        <v>0.7216510295702719</v>
      </c>
      <c r="AX34" s="490">
        <f>AX25+AX33</f>
        <v>0</v>
      </c>
      <c r="AY34" s="493">
        <f t="shared" si="19"/>
        <v>0.49720944192447364</v>
      </c>
      <c r="AZ34" s="489">
        <f t="shared" si="20"/>
        <v>100</v>
      </c>
      <c r="BA34" s="490">
        <f t="shared" si="21"/>
        <v>65578</v>
      </c>
      <c r="BB34" s="490">
        <f t="shared" si="22"/>
        <v>65478</v>
      </c>
      <c r="BC34" s="490"/>
      <c r="BD34" s="490"/>
      <c r="BE34" s="495">
        <f t="shared" si="23"/>
        <v>1.2949009097327464</v>
      </c>
      <c r="BF34" s="492">
        <f>BF25+BF33-1</f>
        <v>408458.65119999996</v>
      </c>
      <c r="BG34" s="490">
        <f>BG25+BG33</f>
        <v>181188.91068</v>
      </c>
      <c r="BH34" s="493">
        <f t="shared" si="40"/>
        <v>0.443591805798922</v>
      </c>
      <c r="BI34" s="494">
        <f>BI25+BI33</f>
        <v>266287</v>
      </c>
      <c r="BJ34" s="493">
        <f t="shared" si="41"/>
        <v>0.6519313502546278</v>
      </c>
      <c r="BK34" s="490">
        <f>BK25+BK33</f>
        <v>0</v>
      </c>
      <c r="BL34" s="488">
        <f t="shared" si="26"/>
        <v>0.443591805798922</v>
      </c>
      <c r="BM34" s="489">
        <f t="shared" si="27"/>
        <v>100</v>
      </c>
      <c r="BN34" s="490">
        <f t="shared" si="28"/>
        <v>43914</v>
      </c>
      <c r="BO34" s="491">
        <f t="shared" si="29"/>
        <v>1.1974790104913815</v>
      </c>
      <c r="BP34" s="490">
        <f t="shared" si="30"/>
        <v>-21664</v>
      </c>
      <c r="BQ34" s="491">
        <f t="shared" si="31"/>
        <v>0.9247649773746228</v>
      </c>
      <c r="BR34" s="487" t="e">
        <f t="shared" si="32"/>
        <v>#DIV/0!</v>
      </c>
    </row>
    <row r="35" spans="1:70" ht="13.5" customHeight="1">
      <c r="A35" s="498"/>
      <c r="B35" s="490"/>
      <c r="C35" s="490"/>
      <c r="D35" s="490"/>
      <c r="E35" s="499">
        <f t="shared" si="0"/>
        <v>0</v>
      </c>
      <c r="F35" s="490"/>
      <c r="G35" s="490"/>
      <c r="H35" s="490"/>
      <c r="I35" s="499"/>
      <c r="J35" s="490"/>
      <c r="K35" s="490"/>
      <c r="L35" s="490" t="e">
        <f t="shared" si="36"/>
        <v>#DIV/0!</v>
      </c>
      <c r="M35" s="489">
        <f t="shared" si="2"/>
        <v>0</v>
      </c>
      <c r="N35" s="496">
        <f t="shared" si="3"/>
        <v>0</v>
      </c>
      <c r="O35" s="496">
        <f t="shared" si="4"/>
        <v>0</v>
      </c>
      <c r="P35" s="495"/>
      <c r="Q35" s="495" t="e">
        <f>K35/G35</f>
        <v>#DIV/0!</v>
      </c>
      <c r="R35" s="490"/>
      <c r="S35" s="490"/>
      <c r="T35" s="490"/>
      <c r="U35" s="490"/>
      <c r="V35" s="490"/>
      <c r="W35" s="490" t="e">
        <f>V35/R35*100</f>
        <v>#DIV/0!</v>
      </c>
      <c r="X35" s="489">
        <f t="shared" si="5"/>
        <v>0</v>
      </c>
      <c r="Y35" s="490">
        <f t="shared" si="6"/>
        <v>0</v>
      </c>
      <c r="Z35" s="490">
        <f t="shared" si="7"/>
        <v>0</v>
      </c>
      <c r="AA35" s="495" t="e">
        <f>V35/G35</f>
        <v>#DIV/0!</v>
      </c>
      <c r="AB35" s="495" t="e">
        <f t="shared" si="8"/>
        <v>#DIV/0!</v>
      </c>
      <c r="AC35" s="490"/>
      <c r="AD35" s="490"/>
      <c r="AE35" s="493"/>
      <c r="AF35" s="494"/>
      <c r="AG35" s="493" t="e">
        <f t="shared" si="10"/>
        <v>#DIV/0!</v>
      </c>
      <c r="AH35" s="490"/>
      <c r="AI35" s="493" t="e">
        <f t="shared" si="11"/>
        <v>#DIV/0!</v>
      </c>
      <c r="AJ35" s="489">
        <f>AD35/AD$34*100</f>
        <v>0</v>
      </c>
      <c r="AK35" s="490">
        <f t="shared" si="13"/>
        <v>0</v>
      </c>
      <c r="AL35" s="490"/>
      <c r="AM35" s="490"/>
      <c r="AN35" s="490"/>
      <c r="AO35" s="495" t="e">
        <f t="shared" si="15"/>
        <v>#DIV/0!</v>
      </c>
      <c r="AP35" s="495"/>
      <c r="AQ35" s="495"/>
      <c r="AR35" s="495" t="e">
        <f t="shared" si="16"/>
        <v>#DIV/0!</v>
      </c>
      <c r="AS35" s="492"/>
      <c r="AT35" s="490"/>
      <c r="AU35" s="493"/>
      <c r="AV35" s="494"/>
      <c r="AW35" s="493" t="e">
        <f t="shared" si="18"/>
        <v>#DIV/0!</v>
      </c>
      <c r="AX35" s="490"/>
      <c r="AY35" s="493" t="e">
        <f t="shared" si="19"/>
        <v>#DIV/0!</v>
      </c>
      <c r="AZ35" s="489">
        <f>AT35/AT$34*100</f>
        <v>0</v>
      </c>
      <c r="BA35" s="490">
        <f t="shared" si="21"/>
        <v>0</v>
      </c>
      <c r="BB35" s="490"/>
      <c r="BC35" s="490"/>
      <c r="BD35" s="490"/>
      <c r="BE35" s="495" t="e">
        <f t="shared" si="23"/>
        <v>#DIV/0!</v>
      </c>
      <c r="BF35" s="492"/>
      <c r="BG35" s="490"/>
      <c r="BH35" s="493"/>
      <c r="BI35" s="494"/>
      <c r="BJ35" s="493" t="e">
        <f t="shared" si="41"/>
        <v>#DIV/0!</v>
      </c>
      <c r="BK35" s="490"/>
      <c r="BL35" s="488" t="e">
        <f t="shared" si="26"/>
        <v>#DIV/0!</v>
      </c>
      <c r="BM35" s="489">
        <f>BG35/BG$34*100</f>
        <v>0</v>
      </c>
      <c r="BN35" s="490">
        <f t="shared" si="28"/>
        <v>0</v>
      </c>
      <c r="BO35" s="491" t="e">
        <f t="shared" si="29"/>
        <v>#DIV/0!</v>
      </c>
      <c r="BP35" s="490">
        <f t="shared" si="30"/>
        <v>0</v>
      </c>
      <c r="BQ35" s="491" t="e">
        <f t="shared" si="31"/>
        <v>#DIV/0!</v>
      </c>
      <c r="BR35" s="487" t="e">
        <f t="shared" si="32"/>
        <v>#DIV/0!</v>
      </c>
    </row>
  </sheetData>
  <sheetProtection selectLockedCells="1" selectUnlockedCells="1"/>
  <mergeCells count="122">
    <mergeCell ref="BN1:BQ1"/>
    <mergeCell ref="A5:A7"/>
    <mergeCell ref="B5:E5"/>
    <mergeCell ref="F5:I5"/>
    <mergeCell ref="J5:Q5"/>
    <mergeCell ref="R5:AB5"/>
    <mergeCell ref="AC5:AR5"/>
    <mergeCell ref="AS5:BE5"/>
    <mergeCell ref="BF5:BR5"/>
    <mergeCell ref="B6:B7"/>
    <mergeCell ref="L6:L7"/>
    <mergeCell ref="M6:M7"/>
    <mergeCell ref="N6:O6"/>
    <mergeCell ref="C6:C7"/>
    <mergeCell ref="D6:D7"/>
    <mergeCell ref="E6:E7"/>
    <mergeCell ref="F6:F7"/>
    <mergeCell ref="G6:G7"/>
    <mergeCell ref="H6:H7"/>
    <mergeCell ref="P6:Q6"/>
    <mergeCell ref="R6:R7"/>
    <mergeCell ref="S6:V6"/>
    <mergeCell ref="W6:W7"/>
    <mergeCell ref="X6:X7"/>
    <mergeCell ref="Y6:Z6"/>
    <mergeCell ref="AA6:AB6"/>
    <mergeCell ref="AC6:AC7"/>
    <mergeCell ref="AD6:AJ6"/>
    <mergeCell ref="AK6:AN6"/>
    <mergeCell ref="AO6:AR6"/>
    <mergeCell ref="AS6:AS7"/>
    <mergeCell ref="AT6:AZ6"/>
    <mergeCell ref="BA6:BD6"/>
    <mergeCell ref="BF6:BF7"/>
    <mergeCell ref="BG6:BM6"/>
    <mergeCell ref="BN6:BQ6"/>
    <mergeCell ref="AE7:AE8"/>
    <mergeCell ref="AG7:AG8"/>
    <mergeCell ref="AU7:AU8"/>
    <mergeCell ref="AW7:AW8"/>
    <mergeCell ref="BH7:BH8"/>
    <mergeCell ref="BJ7:BJ8"/>
    <mergeCell ref="A23:A24"/>
    <mergeCell ref="F23:F24"/>
    <mergeCell ref="G23:G24"/>
    <mergeCell ref="M23:M24"/>
    <mergeCell ref="X23:X24"/>
    <mergeCell ref="AZ23:AZ24"/>
    <mergeCell ref="I6:I7"/>
    <mergeCell ref="J6:J7"/>
    <mergeCell ref="K6:K7"/>
    <mergeCell ref="BM23:BM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R34:BR35"/>
    <mergeCell ref="BL34:BL35"/>
    <mergeCell ref="BM34:BM35"/>
    <mergeCell ref="BN34:BN35"/>
    <mergeCell ref="BO34:BO35"/>
    <mergeCell ref="BP34:BP35"/>
    <mergeCell ref="BQ34:BQ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BT2" sqref="BT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4.25" customHeight="1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440" t="s">
        <v>0</v>
      </c>
      <c r="BU1" s="440"/>
      <c r="BV1" s="440"/>
      <c r="BW1" s="440"/>
    </row>
    <row r="2" spans="1:76" ht="15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44" t="s">
        <v>2</v>
      </c>
      <c r="B5" s="545" t="s">
        <v>3</v>
      </c>
      <c r="C5" s="545"/>
      <c r="D5" s="545"/>
      <c r="E5" s="545"/>
      <c r="F5" s="545" t="s">
        <v>4</v>
      </c>
      <c r="G5" s="545"/>
      <c r="H5" s="545"/>
      <c r="I5" s="545"/>
      <c r="J5" s="545" t="s">
        <v>5</v>
      </c>
      <c r="K5" s="545"/>
      <c r="L5" s="545"/>
      <c r="M5" s="545"/>
      <c r="N5" s="545"/>
      <c r="O5" s="545"/>
      <c r="P5" s="545"/>
      <c r="Q5" s="545"/>
      <c r="R5" s="545" t="s">
        <v>6</v>
      </c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 t="s">
        <v>7</v>
      </c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 t="s">
        <v>8</v>
      </c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 t="s">
        <v>9</v>
      </c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</row>
    <row r="6" spans="1:76" ht="50.25" customHeight="1">
      <c r="A6" s="544"/>
      <c r="B6" s="538" t="s">
        <v>10</v>
      </c>
      <c r="C6" s="530" t="s">
        <v>11</v>
      </c>
      <c r="D6" s="530" t="s">
        <v>12</v>
      </c>
      <c r="E6" s="543" t="s">
        <v>13</v>
      </c>
      <c r="F6" s="538" t="s">
        <v>10</v>
      </c>
      <c r="G6" s="530" t="s">
        <v>11</v>
      </c>
      <c r="H6" s="530" t="s">
        <v>12</v>
      </c>
      <c r="I6" s="543" t="s">
        <v>13</v>
      </c>
      <c r="J6" s="538" t="s">
        <v>10</v>
      </c>
      <c r="K6" s="530" t="s">
        <v>11</v>
      </c>
      <c r="L6" s="530" t="s">
        <v>12</v>
      </c>
      <c r="M6" s="530" t="s">
        <v>13</v>
      </c>
      <c r="N6" s="542" t="s">
        <v>14</v>
      </c>
      <c r="O6" s="542"/>
      <c r="P6" s="540" t="s">
        <v>15</v>
      </c>
      <c r="Q6" s="540"/>
      <c r="R6" s="538" t="s">
        <v>16</v>
      </c>
      <c r="S6" s="536" t="s">
        <v>11</v>
      </c>
      <c r="T6" s="536"/>
      <c r="U6" s="536"/>
      <c r="V6" s="536"/>
      <c r="W6" s="530" t="s">
        <v>12</v>
      </c>
      <c r="X6" s="530" t="s">
        <v>13</v>
      </c>
      <c r="Y6" s="542" t="s">
        <v>14</v>
      </c>
      <c r="Z6" s="542"/>
      <c r="AA6" s="540" t="s">
        <v>15</v>
      </c>
      <c r="AB6" s="540"/>
      <c r="AC6" s="538" t="s">
        <v>17</v>
      </c>
      <c r="AD6" s="536" t="s">
        <v>11</v>
      </c>
      <c r="AE6" s="536"/>
      <c r="AF6" s="536"/>
      <c r="AG6" s="536"/>
      <c r="AH6" s="536"/>
      <c r="AI6" s="536"/>
      <c r="AJ6" s="536"/>
      <c r="AK6" s="536"/>
      <c r="AL6" s="536"/>
      <c r="AM6" s="537" t="s">
        <v>14</v>
      </c>
      <c r="AN6" s="537"/>
      <c r="AO6" s="537"/>
      <c r="AP6" s="537"/>
      <c r="AQ6" s="541" t="s">
        <v>18</v>
      </c>
      <c r="AR6" s="541"/>
      <c r="AS6" s="541"/>
      <c r="AT6" s="541"/>
      <c r="AU6" s="538" t="s">
        <v>17</v>
      </c>
      <c r="AV6" s="536" t="s">
        <v>11</v>
      </c>
      <c r="AW6" s="536"/>
      <c r="AX6" s="536"/>
      <c r="AY6" s="536"/>
      <c r="AZ6" s="536"/>
      <c r="BA6" s="536"/>
      <c r="BB6" s="536"/>
      <c r="BC6" s="536"/>
      <c r="BD6" s="536"/>
      <c r="BE6" s="537" t="s">
        <v>14</v>
      </c>
      <c r="BF6" s="537"/>
      <c r="BG6" s="537"/>
      <c r="BH6" s="537"/>
      <c r="BI6" s="55" t="s">
        <v>18</v>
      </c>
      <c r="BJ6" s="538" t="s">
        <v>17</v>
      </c>
      <c r="BK6" s="536" t="s">
        <v>11</v>
      </c>
      <c r="BL6" s="536"/>
      <c r="BM6" s="536"/>
      <c r="BN6" s="536"/>
      <c r="BO6" s="536"/>
      <c r="BP6" s="536"/>
      <c r="BQ6" s="536"/>
      <c r="BR6" s="536"/>
      <c r="BS6" s="536"/>
      <c r="BT6" s="539" t="s">
        <v>19</v>
      </c>
      <c r="BU6" s="539"/>
      <c r="BV6" s="539"/>
      <c r="BW6" s="539"/>
      <c r="BX6" s="55" t="s">
        <v>18</v>
      </c>
    </row>
    <row r="7" spans="1:76" ht="56.25" customHeight="1">
      <c r="A7" s="544"/>
      <c r="B7" s="538"/>
      <c r="C7" s="530"/>
      <c r="D7" s="530"/>
      <c r="E7" s="543"/>
      <c r="F7" s="538"/>
      <c r="G7" s="530"/>
      <c r="H7" s="530"/>
      <c r="I7" s="543"/>
      <c r="J7" s="538"/>
      <c r="K7" s="530"/>
      <c r="L7" s="530"/>
      <c r="M7" s="530"/>
      <c r="N7" s="56" t="s">
        <v>20</v>
      </c>
      <c r="O7" s="53" t="s">
        <v>21</v>
      </c>
      <c r="P7" s="56" t="s">
        <v>22</v>
      </c>
      <c r="Q7" s="54" t="s">
        <v>23</v>
      </c>
      <c r="R7" s="538"/>
      <c r="S7" s="57" t="s">
        <v>24</v>
      </c>
      <c r="T7" s="58" t="s">
        <v>25</v>
      </c>
      <c r="U7" s="58" t="s">
        <v>26</v>
      </c>
      <c r="V7" s="59" t="s">
        <v>27</v>
      </c>
      <c r="W7" s="530"/>
      <c r="X7" s="530"/>
      <c r="Y7" s="56" t="s">
        <v>28</v>
      </c>
      <c r="Z7" s="53" t="s">
        <v>29</v>
      </c>
      <c r="AA7" s="56" t="s">
        <v>30</v>
      </c>
      <c r="AB7" s="54" t="s">
        <v>31</v>
      </c>
      <c r="AC7" s="538"/>
      <c r="AD7" s="57" t="s">
        <v>25</v>
      </c>
      <c r="AE7" s="530" t="s">
        <v>12</v>
      </c>
      <c r="AF7" s="58" t="s">
        <v>25</v>
      </c>
      <c r="AG7" s="530" t="s">
        <v>12</v>
      </c>
      <c r="AH7" s="58" t="s">
        <v>26</v>
      </c>
      <c r="AI7" s="530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38"/>
      <c r="AV7" s="57" t="s">
        <v>25</v>
      </c>
      <c r="AW7" s="530" t="s">
        <v>12</v>
      </c>
      <c r="AX7" s="58" t="s">
        <v>25</v>
      </c>
      <c r="AY7" s="530" t="s">
        <v>12</v>
      </c>
      <c r="AZ7" s="58" t="s">
        <v>26</v>
      </c>
      <c r="BA7" s="530" t="s">
        <v>12</v>
      </c>
      <c r="BB7" s="59" t="s">
        <v>27</v>
      </c>
      <c r="BC7" s="60" t="s">
        <v>32</v>
      </c>
      <c r="BD7" s="61" t="s">
        <v>33</v>
      </c>
      <c r="BE7" s="62" t="s">
        <v>39</v>
      </c>
      <c r="BF7" s="62" t="s">
        <v>35</v>
      </c>
      <c r="BG7" s="62" t="s">
        <v>36</v>
      </c>
      <c r="BH7" s="63" t="s">
        <v>37</v>
      </c>
      <c r="BI7" s="54" t="s">
        <v>40</v>
      </c>
      <c r="BJ7" s="538"/>
      <c r="BK7" s="57" t="s">
        <v>25</v>
      </c>
      <c r="BL7" s="530" t="s">
        <v>12</v>
      </c>
      <c r="BM7" s="58" t="s">
        <v>25</v>
      </c>
      <c r="BN7" s="530" t="s">
        <v>12</v>
      </c>
      <c r="BO7" s="58" t="s">
        <v>26</v>
      </c>
      <c r="BP7" s="530" t="s">
        <v>12</v>
      </c>
      <c r="BQ7" s="59" t="s">
        <v>27</v>
      </c>
      <c r="BR7" s="60" t="s">
        <v>32</v>
      </c>
      <c r="BS7" s="61" t="s">
        <v>33</v>
      </c>
      <c r="BT7" s="62" t="s">
        <v>71</v>
      </c>
      <c r="BU7" s="62" t="s">
        <v>72</v>
      </c>
      <c r="BV7" s="65" t="s">
        <v>73</v>
      </c>
      <c r="BW7" s="65" t="s">
        <v>74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30"/>
      <c r="AF8" s="70"/>
      <c r="AG8" s="530"/>
      <c r="AH8" s="70"/>
      <c r="AI8" s="530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30"/>
      <c r="AX8" s="70"/>
      <c r="AY8" s="530"/>
      <c r="AZ8" s="70"/>
      <c r="BA8" s="530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30"/>
      <c r="BM8" s="70"/>
      <c r="BN8" s="530"/>
      <c r="BO8" s="70"/>
      <c r="BP8" s="530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29451.364930000003</v>
      </c>
      <c r="AE12" s="109">
        <f aca="true" t="shared" si="9" ref="AE12:AE34">AD12/AC12</f>
        <v>0.4198760379510429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0">
        <f aca="true" t="shared" si="12" ref="AK12:AK35">AD12/AC12</f>
        <v>0.4198760379510429</v>
      </c>
      <c r="AL12" s="111">
        <f aca="true" t="shared" si="13" ref="AL12:AL35">AD12/AD$34*100</f>
        <v>18.671554275855396</v>
      </c>
      <c r="AM12" s="112">
        <f aca="true" t="shared" si="14" ref="AM12:AM35">AD12-S12</f>
        <v>12083.315530000003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1.6957209328296823</v>
      </c>
      <c r="AR12" s="114"/>
      <c r="AS12" s="115"/>
      <c r="AT12" s="106">
        <f aca="true" t="shared" si="17" ref="AT12:AT35">AJ12/V12</f>
        <v>0</v>
      </c>
      <c r="AU12" s="116">
        <f>AU13+AU14+AU15</f>
        <v>67941</v>
      </c>
      <c r="AV12" s="107">
        <f>AV13+AV14+AV15</f>
        <v>32161</v>
      </c>
      <c r="AW12" s="109">
        <f aca="true" t="shared" si="18" ref="AW12:AW34">AV12/AU12</f>
        <v>0.4733665974889978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0">
        <f aca="true" t="shared" si="21" ref="BC12:BC35">AV12/AU12</f>
        <v>0.4733665974889978</v>
      </c>
      <c r="BD12" s="103">
        <f aca="true" t="shared" si="22" ref="BD12:BD35">AV12/AV$34*100</f>
        <v>16.210589984626626</v>
      </c>
      <c r="BE12" s="112">
        <f aca="true" t="shared" si="23" ref="BE12:BE35">AV12-AD12</f>
        <v>2709.6350699999966</v>
      </c>
      <c r="BF12" s="112">
        <f aca="true" t="shared" si="24" ref="BF12:BF34">AX12-AL12</f>
        <v>-18.671554275855396</v>
      </c>
      <c r="BG12" s="112"/>
      <c r="BH12" s="112"/>
      <c r="BI12" s="106">
        <f aca="true" t="shared" si="25" ref="BI12:BI35">AV12/AD12</f>
        <v>1.0920037178731872</v>
      </c>
      <c r="BJ12" s="102">
        <f>BJ13+BJ14+BJ15</f>
        <v>71556</v>
      </c>
      <c r="BK12" s="107">
        <f>BK13+BK14+BK15</f>
        <v>38670.085909999994</v>
      </c>
      <c r="BL12" s="109">
        <f aca="true" t="shared" si="26" ref="BL12:BL22">BK12/BJ12</f>
        <v>0.5404170986360333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0.5404170986360333</v>
      </c>
      <c r="BS12" s="103">
        <f aca="true" t="shared" si="30" ref="BS12:BS35">BK12/BK$34*100</f>
        <v>21.342413155899877</v>
      </c>
      <c r="BT12" s="112">
        <f aca="true" t="shared" si="31" ref="BT12:BT35">BK12-AD12</f>
        <v>9218.720979999991</v>
      </c>
      <c r="BU12" s="118">
        <f aca="true" t="shared" si="32" ref="BU12:BU35">BK12/AD12</f>
        <v>1.3130150674480128</v>
      </c>
      <c r="BV12" s="119">
        <f aca="true" t="shared" si="33" ref="BV12:BV35">BK12-AV12</f>
        <v>6509.085909999994</v>
      </c>
      <c r="BW12" s="120">
        <f aca="true" t="shared" si="34" ref="BW12:BW35">BK12/AV12</f>
        <v>1.202390656695998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24105.89353</v>
      </c>
      <c r="AE13" s="132">
        <f t="shared" si="9"/>
        <v>0.4126379008541742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3">
        <f t="shared" si="12"/>
        <v>0.4126379008541742</v>
      </c>
      <c r="AL13" s="134">
        <f t="shared" si="13"/>
        <v>15.28263632205743</v>
      </c>
      <c r="AM13" s="135">
        <f t="shared" si="14"/>
        <v>9494.934190000002</v>
      </c>
      <c r="AN13" s="135">
        <f t="shared" si="15"/>
        <v>-33791.6434</v>
      </c>
      <c r="AO13" s="135"/>
      <c r="AP13" s="135"/>
      <c r="AQ13" s="129">
        <f t="shared" si="16"/>
        <v>1.6498501548769626</v>
      </c>
      <c r="AR13" s="136"/>
      <c r="AS13" s="137"/>
      <c r="AT13" s="129">
        <f t="shared" si="17"/>
        <v>0</v>
      </c>
      <c r="AU13" s="138">
        <v>57277</v>
      </c>
      <c r="AV13" s="130">
        <v>27056</v>
      </c>
      <c r="AW13" s="132">
        <f t="shared" si="18"/>
        <v>0.47237110882204025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3">
        <f t="shared" si="21"/>
        <v>0.47237110882204025</v>
      </c>
      <c r="BD13" s="126">
        <f t="shared" si="22"/>
        <v>13.637440459689005</v>
      </c>
      <c r="BE13" s="135">
        <f t="shared" si="23"/>
        <v>2950.106469999999</v>
      </c>
      <c r="BF13" s="135">
        <f t="shared" si="24"/>
        <v>-15.28263632205743</v>
      </c>
      <c r="BG13" s="135"/>
      <c r="BH13" s="135"/>
      <c r="BI13" s="129">
        <f t="shared" si="25"/>
        <v>1.12238112917609</v>
      </c>
      <c r="BJ13" s="125">
        <v>61597</v>
      </c>
      <c r="BK13" s="130">
        <v>33292.64902</v>
      </c>
      <c r="BL13" s="132">
        <f t="shared" si="26"/>
        <v>0.5404914041268243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0.5404914041268243</v>
      </c>
      <c r="BS13" s="126">
        <f t="shared" si="30"/>
        <v>18.374551121839104</v>
      </c>
      <c r="BT13" s="135">
        <f t="shared" si="31"/>
        <v>9186.755489999996</v>
      </c>
      <c r="BU13" s="140">
        <f t="shared" si="32"/>
        <v>1.381099977836001</v>
      </c>
      <c r="BV13" s="141">
        <f t="shared" si="33"/>
        <v>6236.649019999997</v>
      </c>
      <c r="BW13" s="142">
        <f t="shared" si="34"/>
        <v>1.2305089081904197</v>
      </c>
      <c r="BX13" s="129" t="e">
        <f t="shared" si="35"/>
        <v>#DIV/0!</v>
      </c>
    </row>
    <row r="14" spans="1:76" ht="21" customHeight="1">
      <c r="A14" s="121" t="s">
        <v>48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4606.55082</v>
      </c>
      <c r="AE14" s="132">
        <f t="shared" si="9"/>
        <v>0.4577256379173291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3">
        <f t="shared" si="12"/>
        <v>0.4577256379173291</v>
      </c>
      <c r="AL14" s="134">
        <f t="shared" si="13"/>
        <v>2.920457638026224</v>
      </c>
      <c r="AM14" s="135">
        <f t="shared" si="14"/>
        <v>2121.5004200000003</v>
      </c>
      <c r="AN14" s="135">
        <f t="shared" si="15"/>
        <v>-5034.82685</v>
      </c>
      <c r="AO14" s="135"/>
      <c r="AP14" s="135"/>
      <c r="AQ14" s="129">
        <f t="shared" si="16"/>
        <v>1.8537051884340052</v>
      </c>
      <c r="AR14" s="136"/>
      <c r="AS14" s="137"/>
      <c r="AT14" s="129">
        <f t="shared" si="17"/>
        <v>0</v>
      </c>
      <c r="AU14" s="138">
        <v>9174</v>
      </c>
      <c r="AV14" s="130">
        <v>4198</v>
      </c>
      <c r="AW14" s="132">
        <f t="shared" si="18"/>
        <v>0.4575975583169828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3">
        <f t="shared" si="21"/>
        <v>0.4575975583169828</v>
      </c>
      <c r="BD14" s="126">
        <f t="shared" si="22"/>
        <v>2.115980745482497</v>
      </c>
      <c r="BE14" s="135">
        <f t="shared" si="23"/>
        <v>-408.5508200000004</v>
      </c>
      <c r="BF14" s="135">
        <f t="shared" si="24"/>
        <v>-2.920457638026224</v>
      </c>
      <c r="BG14" s="135"/>
      <c r="BH14" s="135"/>
      <c r="BI14" s="129">
        <f t="shared" si="25"/>
        <v>0.9113109057157867</v>
      </c>
      <c r="BJ14" s="125">
        <v>8314</v>
      </c>
      <c r="BK14" s="130">
        <v>4351.99252</v>
      </c>
      <c r="BL14" s="132">
        <f t="shared" si="26"/>
        <v>0.5234535145537647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0.5234535145537647</v>
      </c>
      <c r="BS14" s="126">
        <f t="shared" si="30"/>
        <v>2.4019088716119654</v>
      </c>
      <c r="BT14" s="135">
        <f t="shared" si="31"/>
        <v>-254.5583000000006</v>
      </c>
      <c r="BU14" s="140">
        <f t="shared" si="32"/>
        <v>0.9447399345091778</v>
      </c>
      <c r="BV14" s="141">
        <f t="shared" si="33"/>
        <v>153.9925199999998</v>
      </c>
      <c r="BW14" s="142">
        <f t="shared" si="34"/>
        <v>1.0366823535016674</v>
      </c>
      <c r="BX14" s="129" t="e">
        <f t="shared" si="35"/>
        <v>#DIV/0!</v>
      </c>
    </row>
    <row r="15" spans="1:76" ht="18.75" customHeight="1">
      <c r="A15" s="121" t="s">
        <v>49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50</v>
      </c>
      <c r="AB15" s="129">
        <f t="shared" si="8"/>
        <v>0.6074468172146649</v>
      </c>
      <c r="AC15" s="122">
        <v>1660</v>
      </c>
      <c r="AD15" s="130">
        <v>738.92058</v>
      </c>
      <c r="AE15" s="132">
        <f t="shared" si="9"/>
        <v>0.4451328795180723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3">
        <f t="shared" si="12"/>
        <v>0.4451328795180723</v>
      </c>
      <c r="AL15" s="134">
        <f t="shared" si="13"/>
        <v>0.4684603157717399</v>
      </c>
      <c r="AM15" s="135">
        <f t="shared" si="14"/>
        <v>466.88091999999995</v>
      </c>
      <c r="AN15" s="135">
        <f t="shared" si="15"/>
        <v>-807.02522</v>
      </c>
      <c r="AO15" s="135"/>
      <c r="AP15" s="135"/>
      <c r="AQ15" s="129">
        <f t="shared" si="16"/>
        <v>2.7162237300252468</v>
      </c>
      <c r="AR15" s="136"/>
      <c r="AS15" s="137"/>
      <c r="AT15" s="129">
        <f t="shared" si="17"/>
        <v>0</v>
      </c>
      <c r="AU15" s="138">
        <v>1490</v>
      </c>
      <c r="AV15" s="130">
        <v>907</v>
      </c>
      <c r="AW15" s="132">
        <f t="shared" si="18"/>
        <v>0.6087248322147651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3">
        <f t="shared" si="21"/>
        <v>0.6087248322147651</v>
      </c>
      <c r="BD15" s="126">
        <f t="shared" si="22"/>
        <v>0.4571687794551274</v>
      </c>
      <c r="BE15" s="135">
        <f t="shared" si="23"/>
        <v>168.07942000000003</v>
      </c>
      <c r="BF15" s="135">
        <f t="shared" si="24"/>
        <v>-0.4684603157717399</v>
      </c>
      <c r="BG15" s="135"/>
      <c r="BH15" s="135"/>
      <c r="BI15" s="129">
        <f t="shared" si="25"/>
        <v>1.227466150692406</v>
      </c>
      <c r="BJ15" s="125">
        <v>1645</v>
      </c>
      <c r="BK15" s="130">
        <v>1025.44437</v>
      </c>
      <c r="BL15" s="132">
        <f t="shared" si="26"/>
        <v>0.6233704376899696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0.6233704376899696</v>
      </c>
      <c r="BS15" s="126">
        <f t="shared" si="30"/>
        <v>0.5659531624488046</v>
      </c>
      <c r="BT15" s="135">
        <f t="shared" si="31"/>
        <v>286.52378999999996</v>
      </c>
      <c r="BU15" s="140">
        <f t="shared" si="32"/>
        <v>1.3877599267840124</v>
      </c>
      <c r="BV15" s="141">
        <f t="shared" si="33"/>
        <v>118.44436999999994</v>
      </c>
      <c r="BW15" s="142">
        <f t="shared" si="34"/>
        <v>1.1305891620727673</v>
      </c>
      <c r="BX15" s="129" t="e">
        <f t="shared" si="35"/>
        <v>#DIV/0!</v>
      </c>
    </row>
    <row r="16" spans="1:76" ht="19.5" customHeight="1" hidden="1">
      <c r="A16" s="121" t="s">
        <v>51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3" t="e">
        <f t="shared" si="12"/>
        <v>#DIV/0!</v>
      </c>
      <c r="AL16" s="134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138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3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52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41714.737</v>
      </c>
      <c r="AD17" s="152">
        <f>AD18+AD19+AD20+AD21+AD22+AD23</f>
        <v>21753.386260000003</v>
      </c>
      <c r="AE17" s="154">
        <f t="shared" si="9"/>
        <v>0.5214796454308223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55">
        <f t="shared" si="12"/>
        <v>0.5214796454308223</v>
      </c>
      <c r="AL17" s="156">
        <f t="shared" si="13"/>
        <v>13.791195525321855</v>
      </c>
      <c r="AM17" s="157">
        <f t="shared" si="14"/>
        <v>13353.038430000004</v>
      </c>
      <c r="AN17" s="157">
        <f t="shared" si="15"/>
        <v>-17277.416119999998</v>
      </c>
      <c r="AO17" s="157"/>
      <c r="AP17" s="157"/>
      <c r="AQ17" s="151">
        <f t="shared" si="16"/>
        <v>2.5895816102176816</v>
      </c>
      <c r="AR17" s="158"/>
      <c r="AS17" s="159"/>
      <c r="AT17" s="151">
        <f t="shared" si="17"/>
        <v>0</v>
      </c>
      <c r="AU17" s="160">
        <f>AU18+AU19+AU20+AU21+AU22+AU23</f>
        <v>41522</v>
      </c>
      <c r="AV17" s="152">
        <f>AV18+AV19+AV20+AV21+AV22+AV23</f>
        <v>19297</v>
      </c>
      <c r="AW17" s="154">
        <f t="shared" si="18"/>
        <v>0.4647415827753962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55">
        <f t="shared" si="21"/>
        <v>0.4647415827753962</v>
      </c>
      <c r="BD17" s="148">
        <f t="shared" si="22"/>
        <v>9.7265556087603</v>
      </c>
      <c r="BE17" s="157">
        <f t="shared" si="23"/>
        <v>-2456.386260000003</v>
      </c>
      <c r="BF17" s="157">
        <f t="shared" si="24"/>
        <v>-13.791195525321855</v>
      </c>
      <c r="BG17" s="157"/>
      <c r="BH17" s="157"/>
      <c r="BI17" s="151">
        <f t="shared" si="25"/>
        <v>0.8870802811736584</v>
      </c>
      <c r="BJ17" s="147">
        <f>BJ18+BJ19+BJ20+BJ21+BJ22+BJ23</f>
        <v>81244.8</v>
      </c>
      <c r="BK17" s="152">
        <f>BK18+BK19+BK20+BK21+BK22+BK23</f>
        <v>25012.07157</v>
      </c>
      <c r="BL17" s="154">
        <f t="shared" si="26"/>
        <v>0.3078605839389105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0.3078605839389105</v>
      </c>
      <c r="BS17" s="148">
        <f t="shared" si="30"/>
        <v>13.804416327759778</v>
      </c>
      <c r="BT17" s="157">
        <f t="shared" si="31"/>
        <v>3258.685309999997</v>
      </c>
      <c r="BU17" s="162">
        <f t="shared" si="32"/>
        <v>1.1498012893740617</v>
      </c>
      <c r="BV17" s="163">
        <f t="shared" si="33"/>
        <v>5715.07157</v>
      </c>
      <c r="BW17" s="164">
        <f t="shared" si="34"/>
        <v>1.296163733740996</v>
      </c>
      <c r="BX17" s="151" t="e">
        <f t="shared" si="35"/>
        <v>#DIV/0!</v>
      </c>
    </row>
    <row r="18" spans="1:76" ht="30" customHeight="1">
      <c r="A18" s="121" t="s">
        <v>53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13789</v>
      </c>
      <c r="AD18" s="130">
        <v>7812.64179</v>
      </c>
      <c r="AE18" s="132">
        <f t="shared" si="9"/>
        <v>0.5665850888389296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3">
        <f t="shared" si="12"/>
        <v>0.5665850888389296</v>
      </c>
      <c r="AL18" s="134">
        <f t="shared" si="13"/>
        <v>4.95305278945525</v>
      </c>
      <c r="AM18" s="135">
        <f t="shared" si="14"/>
        <v>4733.7602799999995</v>
      </c>
      <c r="AN18" s="135">
        <f t="shared" si="15"/>
        <v>-6333.84145</v>
      </c>
      <c r="AO18" s="135"/>
      <c r="AP18" s="135"/>
      <c r="AQ18" s="129">
        <f t="shared" si="16"/>
        <v>2.537493490615038</v>
      </c>
      <c r="AR18" s="136"/>
      <c r="AS18" s="137"/>
      <c r="AT18" s="129">
        <f t="shared" si="17"/>
        <v>0</v>
      </c>
      <c r="AU18" s="138">
        <v>13770</v>
      </c>
      <c r="AV18" s="130">
        <v>6108</v>
      </c>
      <c r="AW18" s="132">
        <f t="shared" si="18"/>
        <v>0.44357298474945533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3">
        <f t="shared" si="21"/>
        <v>0.44357298474945533</v>
      </c>
      <c r="BD18" s="126">
        <f t="shared" si="22"/>
        <v>3.07870662063056</v>
      </c>
      <c r="BE18" s="135">
        <f t="shared" si="23"/>
        <v>-1704.6417899999997</v>
      </c>
      <c r="BF18" s="135">
        <f t="shared" si="24"/>
        <v>-4.95305278945525</v>
      </c>
      <c r="BG18" s="135"/>
      <c r="BH18" s="135"/>
      <c r="BI18" s="129">
        <f t="shared" si="25"/>
        <v>0.781809810839926</v>
      </c>
      <c r="BJ18" s="125">
        <v>13336.8</v>
      </c>
      <c r="BK18" s="130">
        <v>4982.18986</v>
      </c>
      <c r="BL18" s="132">
        <f t="shared" si="26"/>
        <v>0.37356711205086685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0.37356711205086685</v>
      </c>
      <c r="BS18" s="126">
        <f t="shared" si="30"/>
        <v>2.74972118398521</v>
      </c>
      <c r="BT18" s="135">
        <f t="shared" si="31"/>
        <v>-2830.4519299999993</v>
      </c>
      <c r="BU18" s="140">
        <f t="shared" si="32"/>
        <v>0.6377087282277665</v>
      </c>
      <c r="BV18" s="141">
        <f t="shared" si="33"/>
        <v>-1125.8101399999996</v>
      </c>
      <c r="BW18" s="142">
        <f t="shared" si="34"/>
        <v>0.8156826882776687</v>
      </c>
      <c r="BX18" s="129" t="e">
        <f t="shared" si="35"/>
        <v>#DIV/0!</v>
      </c>
    </row>
    <row r="19" spans="1:76" ht="30" customHeight="1">
      <c r="A19" s="121" t="s">
        <v>54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332.31185</v>
      </c>
      <c r="AE19" s="132">
        <f t="shared" si="9"/>
        <v>0.4107686650185414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3">
        <f t="shared" si="12"/>
        <v>0.4107686650185414</v>
      </c>
      <c r="AL19" s="134">
        <f t="shared" si="13"/>
        <v>0.21067881772313213</v>
      </c>
      <c r="AM19" s="135">
        <f t="shared" si="14"/>
        <v>144.97641</v>
      </c>
      <c r="AN19" s="135">
        <f t="shared" si="15"/>
        <v>-467.2341</v>
      </c>
      <c r="AO19" s="135"/>
      <c r="AP19" s="135"/>
      <c r="AQ19" s="129">
        <f t="shared" si="16"/>
        <v>1.773886724263172</v>
      </c>
      <c r="AR19" s="136"/>
      <c r="AS19" s="137"/>
      <c r="AT19" s="129">
        <f t="shared" si="17"/>
        <v>0</v>
      </c>
      <c r="AU19" s="138">
        <v>476</v>
      </c>
      <c r="AV19" s="130">
        <v>237</v>
      </c>
      <c r="AW19" s="132">
        <f t="shared" si="18"/>
        <v>0.49789915966386555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3">
        <f t="shared" si="21"/>
        <v>0.49789915966386555</v>
      </c>
      <c r="BD19" s="126">
        <f t="shared" si="22"/>
        <v>0.11945865571208951</v>
      </c>
      <c r="BE19" s="135">
        <f t="shared" si="23"/>
        <v>-95.31184999999999</v>
      </c>
      <c r="BF19" s="135">
        <f t="shared" si="24"/>
        <v>-0.21067881772313213</v>
      </c>
      <c r="BG19" s="135"/>
      <c r="BH19" s="135"/>
      <c r="BI19" s="129">
        <f t="shared" si="25"/>
        <v>0.7131855213709652</v>
      </c>
      <c r="BJ19" s="125">
        <v>557</v>
      </c>
      <c r="BK19" s="130">
        <v>658.17262</v>
      </c>
      <c r="BL19" s="132">
        <f t="shared" si="26"/>
        <v>1.1816384560143627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1.1816384560143627</v>
      </c>
      <c r="BS19" s="126">
        <f t="shared" si="30"/>
        <v>0.36325215352853846</v>
      </c>
      <c r="BT19" s="135">
        <f t="shared" si="31"/>
        <v>325.86077000000006</v>
      </c>
      <c r="BU19" s="140">
        <f t="shared" si="32"/>
        <v>1.980587270661579</v>
      </c>
      <c r="BV19" s="141">
        <f t="shared" si="33"/>
        <v>421.17262000000005</v>
      </c>
      <c r="BW19" s="142">
        <f t="shared" si="34"/>
        <v>2.7770996624472577</v>
      </c>
      <c r="BX19" s="129" t="e">
        <f t="shared" si="35"/>
        <v>#DIV/0!</v>
      </c>
    </row>
    <row r="20" spans="1:76" ht="26.25" customHeight="1">
      <c r="A20" s="121" t="s">
        <v>55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16891.337</v>
      </c>
      <c r="AD20" s="130">
        <v>10129.08103</v>
      </c>
      <c r="AE20" s="132">
        <f t="shared" si="9"/>
        <v>0.5996612956096963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3">
        <f t="shared" si="12"/>
        <v>0.5996612956096963</v>
      </c>
      <c r="AL20" s="134">
        <f t="shared" si="13"/>
        <v>6.421627203550536</v>
      </c>
      <c r="AM20" s="135">
        <f t="shared" si="14"/>
        <v>5756.64517</v>
      </c>
      <c r="AN20" s="135">
        <f t="shared" si="15"/>
        <v>-9007.05807</v>
      </c>
      <c r="AO20" s="135"/>
      <c r="AP20" s="135"/>
      <c r="AQ20" s="129">
        <f t="shared" si="16"/>
        <v>2.3165762413264996</v>
      </c>
      <c r="AR20" s="136"/>
      <c r="AS20" s="137"/>
      <c r="AT20" s="129">
        <f t="shared" si="17"/>
        <v>0</v>
      </c>
      <c r="AU20" s="138">
        <v>21171</v>
      </c>
      <c r="AV20" s="130">
        <v>10518</v>
      </c>
      <c r="AW20" s="132">
        <f t="shared" si="18"/>
        <v>0.4968116763497237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3">
        <f t="shared" si="21"/>
        <v>0.4968116763497237</v>
      </c>
      <c r="BD20" s="126">
        <f t="shared" si="22"/>
        <v>5.3015448978048845</v>
      </c>
      <c r="BE20" s="135">
        <f t="shared" si="23"/>
        <v>388.9189700000006</v>
      </c>
      <c r="BF20" s="135">
        <f t="shared" si="24"/>
        <v>-6.421627203550536</v>
      </c>
      <c r="BG20" s="135"/>
      <c r="BH20" s="135"/>
      <c r="BI20" s="129">
        <f t="shared" si="25"/>
        <v>1.0383962739411514</v>
      </c>
      <c r="BJ20" s="125">
        <v>13552</v>
      </c>
      <c r="BK20" s="130">
        <v>7634.95391</v>
      </c>
      <c r="BL20" s="132">
        <f t="shared" si="26"/>
        <v>0.5633820771841794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0.5633820771841794</v>
      </c>
      <c r="BS20" s="126">
        <f t="shared" si="30"/>
        <v>4.213808605254097</v>
      </c>
      <c r="BT20" s="135">
        <f t="shared" si="31"/>
        <v>-2494.127119999999</v>
      </c>
      <c r="BU20" s="140">
        <f t="shared" si="32"/>
        <v>0.7537657056338112</v>
      </c>
      <c r="BV20" s="141">
        <f t="shared" si="33"/>
        <v>-2883.04609</v>
      </c>
      <c r="BW20" s="142">
        <f t="shared" si="34"/>
        <v>0.7258940777714394</v>
      </c>
      <c r="BX20" s="129" t="e">
        <f t="shared" si="35"/>
        <v>#DIV/0!</v>
      </c>
    </row>
    <row r="21" spans="1:76" ht="35.25" customHeight="1">
      <c r="A21" s="121" t="s">
        <v>56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1975.50934</v>
      </c>
      <c r="AE21" s="132">
        <f t="shared" si="9"/>
        <v>0.21889300166204986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3">
        <f t="shared" si="12"/>
        <v>0.21889300166204986</v>
      </c>
      <c r="AL21" s="134">
        <f t="shared" si="13"/>
        <v>1.2524319314890668</v>
      </c>
      <c r="AM21" s="135">
        <f t="shared" si="14"/>
        <v>1634.07141</v>
      </c>
      <c r="AN21" s="135">
        <f t="shared" si="15"/>
        <v>-599.53356</v>
      </c>
      <c r="AO21" s="135"/>
      <c r="AP21" s="135"/>
      <c r="AQ21" s="129">
        <f t="shared" si="16"/>
        <v>5.785852028800667</v>
      </c>
      <c r="AR21" s="136"/>
      <c r="AS21" s="137"/>
      <c r="AT21" s="129">
        <f t="shared" si="17"/>
        <v>0</v>
      </c>
      <c r="AU21" s="138">
        <v>4500</v>
      </c>
      <c r="AV21" s="130">
        <v>1562</v>
      </c>
      <c r="AW21" s="132">
        <f t="shared" si="18"/>
        <v>0.3471111111111111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3">
        <f t="shared" si="21"/>
        <v>0.3471111111111111</v>
      </c>
      <c r="BD21" s="126">
        <f t="shared" si="22"/>
        <v>0.7873182287860078</v>
      </c>
      <c r="BE21" s="135">
        <f t="shared" si="23"/>
        <v>-413.50934000000007</v>
      </c>
      <c r="BF21" s="135">
        <f t="shared" si="24"/>
        <v>-1.2524319314890668</v>
      </c>
      <c r="BG21" s="135"/>
      <c r="BH21" s="135"/>
      <c r="BI21" s="129">
        <f t="shared" si="25"/>
        <v>0.7906821640235828</v>
      </c>
      <c r="BJ21" s="125">
        <v>52436</v>
      </c>
      <c r="BK21" s="130">
        <v>10498.27546</v>
      </c>
      <c r="BL21" s="132">
        <f t="shared" si="26"/>
        <v>0.20021121862842323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0.20021121862842323</v>
      </c>
      <c r="BS21" s="126">
        <f t="shared" si="30"/>
        <v>5.794104849242753</v>
      </c>
      <c r="BT21" s="135">
        <f t="shared" si="31"/>
        <v>8522.76612</v>
      </c>
      <c r="BU21" s="140">
        <f t="shared" si="32"/>
        <v>5.314212009749344</v>
      </c>
      <c r="BV21" s="141">
        <f t="shared" si="33"/>
        <v>8936.27546</v>
      </c>
      <c r="BW21" s="142">
        <f t="shared" si="34"/>
        <v>6.721047029449425</v>
      </c>
      <c r="BX21" s="129" t="e">
        <f t="shared" si="35"/>
        <v>#DIV/0!</v>
      </c>
    </row>
    <row r="22" spans="1:76" ht="21.75" customHeight="1">
      <c r="A22" s="121" t="s">
        <v>57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1486.65234</v>
      </c>
      <c r="AE22" s="132">
        <f t="shared" si="9"/>
        <v>1.2488678931451613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3">
        <f t="shared" si="12"/>
        <v>1.2488678931451613</v>
      </c>
      <c r="AL22" s="134">
        <f t="shared" si="13"/>
        <v>0.9425067368392906</v>
      </c>
      <c r="AM22" s="135">
        <f t="shared" si="14"/>
        <v>1069.14525</v>
      </c>
      <c r="AN22" s="135">
        <f t="shared" si="15"/>
        <v>-858.35534</v>
      </c>
      <c r="AO22" s="135"/>
      <c r="AP22" s="135"/>
      <c r="AQ22" s="129">
        <f t="shared" si="16"/>
        <v>3.560783458791083</v>
      </c>
      <c r="AR22" s="136"/>
      <c r="AS22" s="137"/>
      <c r="AT22" s="129">
        <f t="shared" si="17"/>
        <v>0</v>
      </c>
      <c r="AU22" s="138">
        <v>1600</v>
      </c>
      <c r="AV22" s="130">
        <v>915</v>
      </c>
      <c r="AW22" s="132">
        <f t="shared" si="18"/>
        <v>0.571875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3">
        <f t="shared" si="21"/>
        <v>0.571875</v>
      </c>
      <c r="BD22" s="126">
        <f t="shared" si="22"/>
        <v>0.4612011391416114</v>
      </c>
      <c r="BE22" s="135">
        <f t="shared" si="23"/>
        <v>-571.6523400000001</v>
      </c>
      <c r="BF22" s="135">
        <f t="shared" si="24"/>
        <v>-0.9425067368392906</v>
      </c>
      <c r="BG22" s="135"/>
      <c r="BH22" s="135"/>
      <c r="BI22" s="129">
        <f t="shared" si="25"/>
        <v>0.6154767832269379</v>
      </c>
      <c r="BJ22" s="125">
        <v>1363</v>
      </c>
      <c r="BK22" s="130">
        <v>1238.47972</v>
      </c>
      <c r="BL22" s="132">
        <f t="shared" si="26"/>
        <v>0.9086424944974322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0.9086424944974322</v>
      </c>
      <c r="BS22" s="126">
        <f t="shared" si="30"/>
        <v>0.6835295357491799</v>
      </c>
      <c r="BT22" s="135">
        <f t="shared" si="31"/>
        <v>-248.17262000000005</v>
      </c>
      <c r="BU22" s="140">
        <f t="shared" si="32"/>
        <v>0.8330661356911462</v>
      </c>
      <c r="BV22" s="141">
        <f t="shared" si="33"/>
        <v>323.47972000000004</v>
      </c>
      <c r="BW22" s="142">
        <f t="shared" si="34"/>
        <v>1.3535297486338798</v>
      </c>
      <c r="BX22" s="129" t="e">
        <f t="shared" si="35"/>
        <v>#DIV/0!</v>
      </c>
    </row>
    <row r="23" spans="1:76" ht="21.75" customHeight="1">
      <c r="A23" s="531" t="s">
        <v>58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32">
        <v>1131</v>
      </c>
      <c r="G23" s="533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28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34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17.18991</v>
      </c>
      <c r="AE23" s="132">
        <f t="shared" si="9"/>
        <v>1.7189910000000002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3">
        <f t="shared" si="12"/>
        <v>1.7189910000000002</v>
      </c>
      <c r="AL23" s="535">
        <f t="shared" si="13"/>
        <v>0.01089804626457662</v>
      </c>
      <c r="AM23" s="135">
        <f t="shared" si="14"/>
        <v>14.439910000000001</v>
      </c>
      <c r="AN23" s="135">
        <f t="shared" si="15"/>
        <v>-11.3936</v>
      </c>
      <c r="AO23" s="135"/>
      <c r="AP23" s="135"/>
      <c r="AQ23" s="129">
        <f t="shared" si="16"/>
        <v>6.2508763636363645</v>
      </c>
      <c r="AR23" s="136"/>
      <c r="AS23" s="137"/>
      <c r="AT23" s="129">
        <f t="shared" si="17"/>
        <v>0</v>
      </c>
      <c r="AU23" s="168">
        <v>5</v>
      </c>
      <c r="AV23" s="130">
        <v>-43</v>
      </c>
      <c r="AW23" s="132">
        <f t="shared" si="18"/>
        <v>-8.6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3">
        <f t="shared" si="21"/>
        <v>-8.6</v>
      </c>
      <c r="BD23" s="528">
        <f t="shared" si="22"/>
        <v>-0.021673933314851686</v>
      </c>
      <c r="BE23" s="135">
        <f t="shared" si="23"/>
        <v>-60.18991</v>
      </c>
      <c r="BF23" s="135">
        <f t="shared" si="24"/>
        <v>-0.01089804626457662</v>
      </c>
      <c r="BG23" s="135"/>
      <c r="BH23" s="135"/>
      <c r="BI23" s="129">
        <f t="shared" si="25"/>
        <v>-2.501467430603185</v>
      </c>
      <c r="BJ23" s="125">
        <v>0</v>
      </c>
      <c r="BK23" s="130">
        <v>0</v>
      </c>
      <c r="BL23" s="132"/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28">
        <f t="shared" si="30"/>
        <v>0</v>
      </c>
      <c r="BT23" s="135">
        <f t="shared" si="31"/>
        <v>-17.18991</v>
      </c>
      <c r="BU23" s="140">
        <f t="shared" si="32"/>
        <v>0</v>
      </c>
      <c r="BV23" s="141">
        <f t="shared" si="33"/>
        <v>43</v>
      </c>
      <c r="BW23" s="142">
        <f t="shared" si="34"/>
        <v>0</v>
      </c>
      <c r="BX23" s="129" t="e">
        <f t="shared" si="35"/>
        <v>#DIV/0!</v>
      </c>
    </row>
    <row r="24" spans="1:76" ht="13.5" customHeight="1" hidden="1">
      <c r="A24" s="531"/>
      <c r="B24" s="165"/>
      <c r="C24" s="166"/>
      <c r="D24" s="166" t="e">
        <f t="shared" si="37"/>
        <v>#DIV/0!</v>
      </c>
      <c r="E24" s="169">
        <f t="shared" si="0"/>
        <v>0</v>
      </c>
      <c r="F24" s="532"/>
      <c r="G24" s="533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28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34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76" t="e">
        <f t="shared" si="12"/>
        <v>#DIV/0!</v>
      </c>
      <c r="AL24" s="535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76" t="e">
        <f t="shared" si="21"/>
        <v>#DIV/0!</v>
      </c>
      <c r="BD24" s="528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aca="true" t="shared" si="43" ref="BL24:BL34">BK24/BJ24</f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28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59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111857.737</v>
      </c>
      <c r="AD25" s="194">
        <f>AD12+AD17</f>
        <v>51204.75119000001</v>
      </c>
      <c r="AE25" s="196">
        <f t="shared" si="9"/>
        <v>0.4577667362428404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197">
        <f t="shared" si="12"/>
        <v>0.4577667362428404</v>
      </c>
      <c r="AL25" s="198">
        <f t="shared" si="13"/>
        <v>32.46274980117725</v>
      </c>
      <c r="AM25" s="199">
        <f t="shared" si="14"/>
        <v>25436.35396000001</v>
      </c>
      <c r="AN25" s="199">
        <f t="shared" si="15"/>
        <v>-56910.91159</v>
      </c>
      <c r="AO25" s="199"/>
      <c r="AP25" s="199"/>
      <c r="AQ25" s="193">
        <f t="shared" si="16"/>
        <v>1.987114321972132</v>
      </c>
      <c r="AR25" s="200"/>
      <c r="AS25" s="201"/>
      <c r="AT25" s="193">
        <f t="shared" si="17"/>
        <v>0</v>
      </c>
      <c r="AU25" s="202">
        <f>AU12+AU17</f>
        <v>109463</v>
      </c>
      <c r="AV25" s="194">
        <f>AV12+AV17</f>
        <v>51458</v>
      </c>
      <c r="AW25" s="196">
        <f t="shared" si="18"/>
        <v>0.4700949179174698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197">
        <f t="shared" si="21"/>
        <v>0.4700949179174698</v>
      </c>
      <c r="BD25" s="190">
        <f t="shared" si="22"/>
        <v>25.93714559338693</v>
      </c>
      <c r="BE25" s="199">
        <f t="shared" si="23"/>
        <v>253.24880999999004</v>
      </c>
      <c r="BF25" s="199">
        <f t="shared" si="24"/>
        <v>-32.46274980117725</v>
      </c>
      <c r="BG25" s="199"/>
      <c r="BH25" s="199"/>
      <c r="BI25" s="193">
        <f t="shared" si="25"/>
        <v>1.0049458068658568</v>
      </c>
      <c r="BJ25" s="189">
        <f>BJ12+BJ17</f>
        <v>152800.8</v>
      </c>
      <c r="BK25" s="194">
        <f>BK12+BK17</f>
        <v>63682.157479999994</v>
      </c>
      <c r="BL25" s="196">
        <f t="shared" si="43"/>
        <v>0.4167658643148465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0.4167658643148465</v>
      </c>
      <c r="BS25" s="190">
        <f t="shared" si="30"/>
        <v>35.14682948365965</v>
      </c>
      <c r="BT25" s="199">
        <f t="shared" si="31"/>
        <v>12477.406289999984</v>
      </c>
      <c r="BU25" s="204">
        <f t="shared" si="32"/>
        <v>1.2436767292101742</v>
      </c>
      <c r="BV25" s="205">
        <f t="shared" si="33"/>
        <v>12224.157479999994</v>
      </c>
      <c r="BW25" s="206">
        <f t="shared" si="34"/>
        <v>1.2375560161685257</v>
      </c>
      <c r="BX25" s="193" t="e">
        <f t="shared" si="35"/>
        <v>#DIV/0!</v>
      </c>
    </row>
    <row r="26" spans="1:76" ht="20.25" customHeight="1">
      <c r="A26" s="207" t="s">
        <v>60</v>
      </c>
      <c r="B26" s="208">
        <v>11588</v>
      </c>
      <c r="C26" s="209">
        <v>11588</v>
      </c>
      <c r="D26" s="209">
        <f t="shared" si="37"/>
        <v>100</v>
      </c>
      <c r="E26" s="210">
        <f t="shared" si="0"/>
        <v>3.4618326083839204</v>
      </c>
      <c r="F26" s="208">
        <v>12784</v>
      </c>
      <c r="G26" s="209">
        <v>12784</v>
      </c>
      <c r="H26" s="209">
        <f t="shared" si="38"/>
        <v>100</v>
      </c>
      <c r="I26" s="210">
        <f t="shared" si="1"/>
        <v>3.782852881821356</v>
      </c>
      <c r="J26" s="211">
        <v>14739</v>
      </c>
      <c r="K26" s="209">
        <v>14739</v>
      </c>
      <c r="L26" s="209">
        <f t="shared" si="39"/>
        <v>100</v>
      </c>
      <c r="M26" s="212">
        <f t="shared" si="2"/>
        <v>4.04995553530077</v>
      </c>
      <c r="N26" s="213">
        <f t="shared" si="3"/>
        <v>3151</v>
      </c>
      <c r="O26" s="213">
        <f t="shared" si="4"/>
        <v>1955</v>
      </c>
      <c r="P26" s="214">
        <f t="shared" si="40"/>
        <v>1.2719192267863306</v>
      </c>
      <c r="Q26" s="215">
        <f t="shared" si="41"/>
        <v>1.1529255319148937</v>
      </c>
      <c r="R26" s="208">
        <v>16095</v>
      </c>
      <c r="S26" s="216">
        <v>4026</v>
      </c>
      <c r="T26" s="211">
        <v>10949</v>
      </c>
      <c r="U26" s="211">
        <v>14646</v>
      </c>
      <c r="V26" s="209">
        <v>16095</v>
      </c>
      <c r="W26" s="209">
        <f t="shared" si="42"/>
        <v>100</v>
      </c>
      <c r="X26" s="217">
        <f t="shared" si="5"/>
        <v>5.235306552816053</v>
      </c>
      <c r="Y26" s="211">
        <f t="shared" si="6"/>
        <v>3311</v>
      </c>
      <c r="Z26" s="209">
        <f t="shared" si="7"/>
        <v>1356</v>
      </c>
      <c r="AA26" s="214">
        <f t="shared" si="36"/>
        <v>1.2589956195244054</v>
      </c>
      <c r="AB26" s="215">
        <f t="shared" si="8"/>
        <v>1.092000814166497</v>
      </c>
      <c r="AC26" s="208">
        <v>37656</v>
      </c>
      <c r="AD26" s="216">
        <v>21163</v>
      </c>
      <c r="AE26" s="218">
        <f t="shared" si="9"/>
        <v>0.5620087104312725</v>
      </c>
      <c r="AF26" s="211"/>
      <c r="AG26" s="218">
        <f t="shared" si="10"/>
        <v>0</v>
      </c>
      <c r="AH26" s="211"/>
      <c r="AI26" s="218">
        <f t="shared" si="11"/>
        <v>0</v>
      </c>
      <c r="AJ26" s="209"/>
      <c r="AK26" s="219">
        <f t="shared" si="12"/>
        <v>0.5620087104312725</v>
      </c>
      <c r="AL26" s="220">
        <f t="shared" si="13"/>
        <v>13.416902886474391</v>
      </c>
      <c r="AM26" s="221">
        <f t="shared" si="14"/>
        <v>17137</v>
      </c>
      <c r="AN26" s="221">
        <f t="shared" si="15"/>
        <v>-10949</v>
      </c>
      <c r="AO26" s="221"/>
      <c r="AP26" s="221"/>
      <c r="AQ26" s="215">
        <f t="shared" si="16"/>
        <v>5.256582215598609</v>
      </c>
      <c r="AR26" s="222"/>
      <c r="AS26" s="223"/>
      <c r="AT26" s="215">
        <f t="shared" si="17"/>
        <v>0</v>
      </c>
      <c r="AU26" s="224">
        <v>33517</v>
      </c>
      <c r="AV26" s="216">
        <v>18546</v>
      </c>
      <c r="AW26" s="218">
        <f t="shared" si="18"/>
        <v>0.5533311453889072</v>
      </c>
      <c r="AX26" s="211"/>
      <c r="AY26" s="218">
        <f t="shared" si="19"/>
        <v>0</v>
      </c>
      <c r="AZ26" s="211"/>
      <c r="BA26" s="218">
        <f t="shared" si="20"/>
        <v>0</v>
      </c>
      <c r="BB26" s="209"/>
      <c r="BC26" s="219">
        <f t="shared" si="21"/>
        <v>0.5533311453889072</v>
      </c>
      <c r="BD26" s="212">
        <f t="shared" si="22"/>
        <v>9.348017843191613</v>
      </c>
      <c r="BE26" s="221">
        <f t="shared" si="23"/>
        <v>-2617</v>
      </c>
      <c r="BF26" s="221">
        <f t="shared" si="24"/>
        <v>-13.416902886474391</v>
      </c>
      <c r="BG26" s="221"/>
      <c r="BH26" s="221"/>
      <c r="BI26" s="215">
        <f t="shared" si="25"/>
        <v>0.8763407834428011</v>
      </c>
      <c r="BJ26" s="211">
        <v>36047</v>
      </c>
      <c r="BK26" s="216">
        <v>19959.2</v>
      </c>
      <c r="BL26" s="218">
        <f t="shared" si="43"/>
        <v>0.5536993369767248</v>
      </c>
      <c r="BM26" s="211"/>
      <c r="BN26" s="218">
        <f t="shared" si="27"/>
        <v>0</v>
      </c>
      <c r="BO26" s="211"/>
      <c r="BP26" s="218">
        <f t="shared" si="28"/>
        <v>0</v>
      </c>
      <c r="BQ26" s="209"/>
      <c r="BR26" s="225">
        <f t="shared" si="29"/>
        <v>0.5536993369767248</v>
      </c>
      <c r="BS26" s="212">
        <f t="shared" si="30"/>
        <v>11.015685190166076</v>
      </c>
      <c r="BT26" s="221">
        <f t="shared" si="31"/>
        <v>-1203.7999999999993</v>
      </c>
      <c r="BU26" s="226">
        <f t="shared" si="32"/>
        <v>0.943117705429287</v>
      </c>
      <c r="BV26" s="227">
        <f t="shared" si="33"/>
        <v>1413.2000000000007</v>
      </c>
      <c r="BW26" s="228">
        <f t="shared" si="34"/>
        <v>1.0761997196160897</v>
      </c>
      <c r="BX26" s="229" t="e">
        <f t="shared" si="35"/>
        <v>#DIV/0!</v>
      </c>
    </row>
    <row r="27" spans="1:76" ht="22.5" customHeight="1">
      <c r="A27" s="121" t="s">
        <v>61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26350.013</v>
      </c>
      <c r="AD27" s="130">
        <v>7885.00619</v>
      </c>
      <c r="AE27" s="132">
        <f t="shared" si="9"/>
        <v>0.29924107399871114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3">
        <f t="shared" si="12"/>
        <v>0.29924107399871114</v>
      </c>
      <c r="AL27" s="134">
        <f t="shared" si="13"/>
        <v>4.998930317557976</v>
      </c>
      <c r="AM27" s="135">
        <f t="shared" si="14"/>
        <v>5652.78467</v>
      </c>
      <c r="AN27" s="135">
        <f t="shared" si="15"/>
        <v>-5917.714</v>
      </c>
      <c r="AO27" s="135"/>
      <c r="AP27" s="135"/>
      <c r="AQ27" s="129">
        <f t="shared" si="16"/>
        <v>3.5323582894228167</v>
      </c>
      <c r="AR27" s="136"/>
      <c r="AS27" s="137"/>
      <c r="AT27" s="129">
        <f t="shared" si="17"/>
        <v>0</v>
      </c>
      <c r="AU27" s="138">
        <v>93532.74</v>
      </c>
      <c r="AV27" s="130">
        <v>44509</v>
      </c>
      <c r="AW27" s="132">
        <f t="shared" si="18"/>
        <v>0.4758654563097371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3">
        <f t="shared" si="21"/>
        <v>0.4758654563097371</v>
      </c>
      <c r="BD27" s="126">
        <f t="shared" si="22"/>
        <v>22.434537160714736</v>
      </c>
      <c r="BE27" s="135">
        <f t="shared" si="23"/>
        <v>36623.99381</v>
      </c>
      <c r="BF27" s="135">
        <f t="shared" si="24"/>
        <v>-4.998930317557976</v>
      </c>
      <c r="BG27" s="135"/>
      <c r="BH27" s="135"/>
      <c r="BI27" s="129">
        <f t="shared" si="25"/>
        <v>5.644764116539013</v>
      </c>
      <c r="BJ27" s="125">
        <v>42869.6176</v>
      </c>
      <c r="BK27" s="130">
        <v>14747.19358</v>
      </c>
      <c r="BL27" s="132">
        <f t="shared" si="43"/>
        <v>0.3440010526242716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0.3440010526242716</v>
      </c>
      <c r="BS27" s="126">
        <f t="shared" si="30"/>
        <v>8.139125912647712</v>
      </c>
      <c r="BT27" s="135">
        <f t="shared" si="31"/>
        <v>6862.187389999999</v>
      </c>
      <c r="BU27" s="140">
        <f t="shared" si="32"/>
        <v>1.8702830694924286</v>
      </c>
      <c r="BV27" s="141">
        <f t="shared" si="33"/>
        <v>-29761.80642</v>
      </c>
      <c r="BW27" s="142">
        <f t="shared" si="34"/>
        <v>0.33133059785661323</v>
      </c>
      <c r="BX27" s="129" t="e">
        <f t="shared" si="35"/>
        <v>#DIV/0!</v>
      </c>
    </row>
    <row r="28" spans="1:76" ht="20.25" customHeight="1">
      <c r="A28" s="121" t="s">
        <v>62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76498.1002</v>
      </c>
      <c r="AE28" s="132">
        <f t="shared" si="9"/>
        <v>0.5539487038002548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3">
        <f t="shared" si="12"/>
        <v>0.5539487038002548</v>
      </c>
      <c r="AL28" s="134">
        <f t="shared" si="13"/>
        <v>48.49820825890409</v>
      </c>
      <c r="AM28" s="135">
        <f t="shared" si="14"/>
        <v>43684.44794</v>
      </c>
      <c r="AN28" s="135">
        <f t="shared" si="15"/>
        <v>-84283.81546</v>
      </c>
      <c r="AO28" s="135"/>
      <c r="AP28" s="135"/>
      <c r="AQ28" s="129">
        <f t="shared" si="16"/>
        <v>2.3312888060696477</v>
      </c>
      <c r="AR28" s="136"/>
      <c r="AS28" s="137"/>
      <c r="AT28" s="129">
        <f t="shared" si="17"/>
        <v>0</v>
      </c>
      <c r="AU28" s="138">
        <v>160468.5</v>
      </c>
      <c r="AV28" s="130">
        <v>83143</v>
      </c>
      <c r="AW28" s="132">
        <f t="shared" si="18"/>
        <v>0.5181266105185753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3">
        <f t="shared" si="21"/>
        <v>0.5181266105185753</v>
      </c>
      <c r="BD28" s="126">
        <f t="shared" si="22"/>
        <v>41.90781017666776</v>
      </c>
      <c r="BE28" s="135">
        <f t="shared" si="23"/>
        <v>6644.899799999999</v>
      </c>
      <c r="BF28" s="135">
        <f t="shared" si="24"/>
        <v>-48.49820825890409</v>
      </c>
      <c r="BG28" s="135"/>
      <c r="BH28" s="135"/>
      <c r="BI28" s="129">
        <f t="shared" si="25"/>
        <v>1.0868635924634373</v>
      </c>
      <c r="BJ28" s="125">
        <v>142197.2</v>
      </c>
      <c r="BK28" s="130">
        <v>80981.57642</v>
      </c>
      <c r="BL28" s="132">
        <f t="shared" si="43"/>
        <v>0.5695019059447021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0.5695019059447021</v>
      </c>
      <c r="BS28" s="126">
        <f t="shared" si="30"/>
        <v>44.69455449347149</v>
      </c>
      <c r="BT28" s="135">
        <f t="shared" si="31"/>
        <v>4483.476219999997</v>
      </c>
      <c r="BU28" s="140">
        <f t="shared" si="32"/>
        <v>1.058608987782418</v>
      </c>
      <c r="BV28" s="141">
        <f t="shared" si="33"/>
        <v>-2161.4235800000024</v>
      </c>
      <c r="BW28" s="142">
        <f t="shared" si="34"/>
        <v>0.9740035411279362</v>
      </c>
      <c r="BX28" s="129" t="e">
        <f t="shared" si="35"/>
        <v>#DIV/0!</v>
      </c>
    </row>
    <row r="29" spans="1:76" ht="20.25" customHeight="1">
      <c r="A29" s="121" t="s">
        <v>63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483.022</v>
      </c>
      <c r="AE29" s="132">
        <f t="shared" si="9"/>
        <v>0.40906334688346885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3">
        <f t="shared" si="12"/>
        <v>0.40906334688346885</v>
      </c>
      <c r="AL29" s="134">
        <f t="shared" si="13"/>
        <v>0.30622592572086343</v>
      </c>
      <c r="AM29" s="135">
        <f t="shared" si="14"/>
        <v>332.822</v>
      </c>
      <c r="AN29" s="135">
        <f t="shared" si="15"/>
        <v>-421.54599</v>
      </c>
      <c r="AO29" s="135"/>
      <c r="AP29" s="135"/>
      <c r="AQ29" s="129">
        <f t="shared" si="16"/>
        <v>3.2158588548601865</v>
      </c>
      <c r="AR29" s="136"/>
      <c r="AS29" s="137"/>
      <c r="AT29" s="129">
        <f t="shared" si="17"/>
        <v>0</v>
      </c>
      <c r="AU29" s="138">
        <v>1623.72</v>
      </c>
      <c r="AV29" s="130">
        <v>327</v>
      </c>
      <c r="AW29" s="132">
        <f t="shared" si="18"/>
        <v>0.2013894021136649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3">
        <f t="shared" si="21"/>
        <v>0.2013894021136649</v>
      </c>
      <c r="BD29" s="126">
        <f t="shared" si="22"/>
        <v>0.1648227021850349</v>
      </c>
      <c r="BE29" s="135">
        <f t="shared" si="23"/>
        <v>-156.022</v>
      </c>
      <c r="BF29" s="135">
        <f t="shared" si="24"/>
        <v>-0.30622592572086343</v>
      </c>
      <c r="BG29" s="135"/>
      <c r="BH29" s="135"/>
      <c r="BI29" s="129">
        <f t="shared" si="25"/>
        <v>0.6769877976572496</v>
      </c>
      <c r="BJ29" s="125">
        <v>494</v>
      </c>
      <c r="BK29" s="130">
        <v>1304.832</v>
      </c>
      <c r="BL29" s="132">
        <f t="shared" si="43"/>
        <v>2.64136032388664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2.64136032388664</v>
      </c>
      <c r="BS29" s="126">
        <f t="shared" si="30"/>
        <v>0.7201500329699979</v>
      </c>
      <c r="BT29" s="135">
        <f t="shared" si="31"/>
        <v>821.8100000000002</v>
      </c>
      <c r="BU29" s="140">
        <f t="shared" si="32"/>
        <v>2.7013924831581173</v>
      </c>
      <c r="BV29" s="141">
        <f t="shared" si="33"/>
        <v>977.8320000000001</v>
      </c>
      <c r="BW29" s="142">
        <f t="shared" si="34"/>
        <v>3.990311926605505</v>
      </c>
      <c r="BX29" s="129" t="e">
        <f t="shared" si="35"/>
        <v>#DIV/0!</v>
      </c>
    </row>
    <row r="30" spans="1:76" ht="30.75" customHeight="1" hidden="1">
      <c r="A30" s="121" t="s">
        <v>64</v>
      </c>
      <c r="B30" s="122">
        <v>0</v>
      </c>
      <c r="C30" s="123">
        <v>0</v>
      </c>
      <c r="D30" s="123" t="s">
        <v>65</v>
      </c>
      <c r="E30" s="124">
        <f t="shared" si="0"/>
        <v>0</v>
      </c>
      <c r="F30" s="122">
        <v>0</v>
      </c>
      <c r="G30" s="123">
        <v>0</v>
      </c>
      <c r="H30" s="123" t="s">
        <v>65</v>
      </c>
      <c r="I30" s="124" t="s">
        <v>65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65</v>
      </c>
      <c r="Q30" s="129" t="s">
        <v>65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3" t="e">
        <f t="shared" si="12"/>
        <v>#DIV/0!</v>
      </c>
      <c r="AL30" s="134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138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3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43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66</v>
      </c>
      <c r="B31" s="122">
        <v>0</v>
      </c>
      <c r="C31" s="123">
        <v>0</v>
      </c>
      <c r="D31" s="123" t="s">
        <v>65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65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3">
        <f t="shared" si="12"/>
        <v>1</v>
      </c>
      <c r="AL31" s="134">
        <f t="shared" si="13"/>
        <v>0.3169896254423851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138">
        <v>500</v>
      </c>
      <c r="AV31" s="130">
        <v>500</v>
      </c>
      <c r="AW31" s="132">
        <f t="shared" si="18"/>
        <v>1</v>
      </c>
      <c r="AX31" s="125"/>
      <c r="AY31" s="132">
        <f t="shared" si="19"/>
        <v>0</v>
      </c>
      <c r="AZ31" s="125"/>
      <c r="BA31" s="132">
        <f t="shared" si="20"/>
        <v>0</v>
      </c>
      <c r="BB31" s="123"/>
      <c r="BC31" s="133">
        <f t="shared" si="21"/>
        <v>1</v>
      </c>
      <c r="BD31" s="126">
        <f t="shared" si="22"/>
        <v>0.25202248040525216</v>
      </c>
      <c r="BE31" s="135">
        <f t="shared" si="23"/>
        <v>0</v>
      </c>
      <c r="BF31" s="135">
        <f t="shared" si="24"/>
        <v>-0.3169896254423851</v>
      </c>
      <c r="BG31" s="135"/>
      <c r="BH31" s="135"/>
      <c r="BI31" s="129">
        <f t="shared" si="25"/>
        <v>1</v>
      </c>
      <c r="BJ31" s="125">
        <v>675</v>
      </c>
      <c r="BK31" s="130">
        <v>516.1</v>
      </c>
      <c r="BL31" s="132">
        <f t="shared" si="43"/>
        <v>0.7645925925925926</v>
      </c>
      <c r="BM31" s="125"/>
      <c r="BN31" s="132">
        <f t="shared" si="27"/>
        <v>0</v>
      </c>
      <c r="BO31" s="125"/>
      <c r="BP31" s="132">
        <f t="shared" si="28"/>
        <v>0</v>
      </c>
      <c r="BQ31" s="123"/>
      <c r="BR31" s="139">
        <f t="shared" si="29"/>
        <v>0.7645925925925926</v>
      </c>
      <c r="BS31" s="126">
        <f t="shared" si="30"/>
        <v>0.2848408316287583</v>
      </c>
      <c r="BT31" s="135">
        <f t="shared" si="31"/>
        <v>16.100000000000023</v>
      </c>
      <c r="BU31" s="140">
        <f t="shared" si="32"/>
        <v>1.0322</v>
      </c>
      <c r="BV31" s="141">
        <f t="shared" si="33"/>
        <v>16.100000000000023</v>
      </c>
      <c r="BW31" s="142">
        <f t="shared" si="34"/>
        <v>1.0322</v>
      </c>
      <c r="BX31" s="129" t="e">
        <f t="shared" si="35"/>
        <v>#DIV/0!</v>
      </c>
    </row>
    <row r="32" spans="1:76" ht="27.75" customHeight="1">
      <c r="A32" s="230" t="s">
        <v>67</v>
      </c>
      <c r="B32" s="231">
        <v>-3256.22251</v>
      </c>
      <c r="C32" s="232">
        <v>-3256.22251</v>
      </c>
      <c r="D32" s="232">
        <f>C32/B32*100</f>
        <v>100</v>
      </c>
      <c r="E32" s="233">
        <f t="shared" si="0"/>
        <v>-0.972773322857416</v>
      </c>
      <c r="F32" s="231">
        <v>-2633.60188</v>
      </c>
      <c r="G32" s="232">
        <v>-2633.60188</v>
      </c>
      <c r="H32" s="232">
        <f>G32/F32*100</f>
        <v>100</v>
      </c>
      <c r="I32" s="233">
        <f>G32/G$34*100</f>
        <v>-0.779296656862339</v>
      </c>
      <c r="J32" s="234">
        <v>-884.0892</v>
      </c>
      <c r="K32" s="232">
        <v>-884.0892</v>
      </c>
      <c r="L32" s="232">
        <f t="shared" si="39"/>
        <v>100</v>
      </c>
      <c r="M32" s="235">
        <f t="shared" si="2"/>
        <v>-0.24292841775151838</v>
      </c>
      <c r="N32" s="236">
        <f t="shared" si="3"/>
        <v>2372.13331</v>
      </c>
      <c r="O32" s="236">
        <f t="shared" si="4"/>
        <v>1749.5126800000003</v>
      </c>
      <c r="P32" s="237">
        <f>K32/C32</f>
        <v>0.2715076126661872</v>
      </c>
      <c r="Q32" s="238">
        <f>K32/G32</f>
        <v>0.3356958417724094</v>
      </c>
      <c r="R32" s="231">
        <v>-582.88596</v>
      </c>
      <c r="S32" s="239">
        <v>-582.88596</v>
      </c>
      <c r="T32" s="234">
        <v>-582.88596</v>
      </c>
      <c r="U32" s="234">
        <v>-582.88596</v>
      </c>
      <c r="V32" s="232">
        <v>-612.44596</v>
      </c>
      <c r="W32" s="232">
        <f>V32/R32*100</f>
        <v>105.07131789552797</v>
      </c>
      <c r="X32" s="240">
        <f t="shared" si="5"/>
        <v>-0.19921356617792593</v>
      </c>
      <c r="Y32" s="234">
        <f t="shared" si="6"/>
        <v>2021.1559200000002</v>
      </c>
      <c r="Z32" s="232">
        <f t="shared" si="7"/>
        <v>271.64324</v>
      </c>
      <c r="AA32" s="237">
        <f>V32/G32</f>
        <v>0.2325506997283887</v>
      </c>
      <c r="AB32" s="238">
        <f t="shared" si="8"/>
        <v>0.6927422708025389</v>
      </c>
      <c r="AC32" s="231">
        <v>-0.010750000000000001</v>
      </c>
      <c r="AD32" s="239">
        <v>-0.01075</v>
      </c>
      <c r="AE32" s="241">
        <f t="shared" si="9"/>
        <v>0.9999999999999999</v>
      </c>
      <c r="AF32" s="234"/>
      <c r="AG32" s="241">
        <f t="shared" si="10"/>
        <v>0</v>
      </c>
      <c r="AH32" s="234"/>
      <c r="AI32" s="241">
        <f t="shared" si="11"/>
        <v>0</v>
      </c>
      <c r="AJ32" s="232"/>
      <c r="AK32" s="242">
        <f t="shared" si="12"/>
        <v>0.9999999999999999</v>
      </c>
      <c r="AL32" s="167">
        <f t="shared" si="13"/>
        <v>-6.815276947011278E-06</v>
      </c>
      <c r="AM32" s="243">
        <f t="shared" si="14"/>
        <v>582.8752099999999</v>
      </c>
      <c r="AN32" s="243">
        <f t="shared" si="15"/>
        <v>582.88596</v>
      </c>
      <c r="AO32" s="243"/>
      <c r="AP32" s="243"/>
      <c r="AQ32" s="238">
        <f t="shared" si="16"/>
        <v>1.8442715621422757E-05</v>
      </c>
      <c r="AR32" s="244"/>
      <c r="AS32" s="245"/>
      <c r="AT32" s="238">
        <f t="shared" si="17"/>
        <v>0</v>
      </c>
      <c r="AU32" s="168">
        <v>-88</v>
      </c>
      <c r="AV32" s="239">
        <v>-88</v>
      </c>
      <c r="AW32" s="241">
        <f t="shared" si="18"/>
        <v>1</v>
      </c>
      <c r="AX32" s="234"/>
      <c r="AY32" s="241">
        <f t="shared" si="19"/>
        <v>0</v>
      </c>
      <c r="AZ32" s="234"/>
      <c r="BA32" s="241">
        <f t="shared" si="20"/>
        <v>0</v>
      </c>
      <c r="BB32" s="232"/>
      <c r="BC32" s="133">
        <f t="shared" si="21"/>
        <v>1</v>
      </c>
      <c r="BD32" s="235">
        <f t="shared" si="22"/>
        <v>-0.04435595655132438</v>
      </c>
      <c r="BE32" s="243">
        <f t="shared" si="23"/>
        <v>-87.98925</v>
      </c>
      <c r="BF32" s="243">
        <f t="shared" si="24"/>
        <v>6.815276947011278E-06</v>
      </c>
      <c r="BG32" s="243"/>
      <c r="BH32" s="243"/>
      <c r="BI32" s="238">
        <f t="shared" si="25"/>
        <v>8186.046511627907</v>
      </c>
      <c r="BJ32" s="234">
        <v>-2.1488</v>
      </c>
      <c r="BK32" s="239">
        <v>-2.1488</v>
      </c>
      <c r="BL32" s="132">
        <f t="shared" si="43"/>
        <v>1</v>
      </c>
      <c r="BM32" s="234"/>
      <c r="BN32" s="241">
        <f t="shared" si="27"/>
        <v>0</v>
      </c>
      <c r="BO32" s="234"/>
      <c r="BP32" s="241">
        <f t="shared" si="28"/>
        <v>0</v>
      </c>
      <c r="BQ32" s="232"/>
      <c r="BR32" s="246">
        <f t="shared" si="29"/>
        <v>1</v>
      </c>
      <c r="BS32" s="235">
        <f t="shared" si="30"/>
        <v>-0.0011859445437005923</v>
      </c>
      <c r="BT32" s="243">
        <f t="shared" si="31"/>
        <v>-2.1380500000000002</v>
      </c>
      <c r="BU32" s="247">
        <f t="shared" si="32"/>
        <v>199.88837209302326</v>
      </c>
      <c r="BV32" s="248">
        <f t="shared" si="33"/>
        <v>85.8512</v>
      </c>
      <c r="BW32" s="249">
        <f t="shared" si="34"/>
        <v>0.024418181818181818</v>
      </c>
      <c r="BX32" s="250" t="e">
        <f t="shared" si="35"/>
        <v>#DIV/0!</v>
      </c>
    </row>
    <row r="33" spans="1:76" ht="23.25" customHeight="1">
      <c r="A33" s="185" t="s">
        <v>68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203782.80225</v>
      </c>
      <c r="AD33" s="194">
        <f>AD26+AD27+AD28+AD29+AD30+AD31+AD32</f>
        <v>106529.11764</v>
      </c>
      <c r="AE33" s="196">
        <f t="shared" si="9"/>
        <v>0.5227581349544426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197">
        <f t="shared" si="12"/>
        <v>0.5227581349544426</v>
      </c>
      <c r="AL33" s="198">
        <f t="shared" si="13"/>
        <v>67.53725019882276</v>
      </c>
      <c r="AM33" s="199">
        <f t="shared" si="14"/>
        <v>67889.92981999999</v>
      </c>
      <c r="AN33" s="199">
        <f t="shared" si="15"/>
        <v>-101004.18948999999</v>
      </c>
      <c r="AO33" s="199"/>
      <c r="AP33" s="199"/>
      <c r="AQ33" s="193">
        <f t="shared" si="16"/>
        <v>2.7570226925126917</v>
      </c>
      <c r="AR33" s="200"/>
      <c r="AS33" s="201"/>
      <c r="AT33" s="193">
        <f t="shared" si="17"/>
        <v>0</v>
      </c>
      <c r="AU33" s="202">
        <f>AU26+AU27+AU28+AU29+AU30+AU31+AU32</f>
        <v>289553.95999999996</v>
      </c>
      <c r="AV33" s="194">
        <f>AV26+AV27+AV28+AV29+AV30+AV31+AV32</f>
        <v>146937</v>
      </c>
      <c r="AW33" s="196">
        <f t="shared" si="18"/>
        <v>0.5074598185429756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197">
        <f t="shared" si="21"/>
        <v>0.5074598185429756</v>
      </c>
      <c r="BD33" s="190">
        <f t="shared" si="22"/>
        <v>74.06285440661307</v>
      </c>
      <c r="BE33" s="199">
        <f t="shared" si="23"/>
        <v>40407.88236</v>
      </c>
      <c r="BF33" s="199">
        <f t="shared" si="24"/>
        <v>-67.53725019882276</v>
      </c>
      <c r="BG33" s="199"/>
      <c r="BH33" s="199"/>
      <c r="BI33" s="193">
        <f t="shared" si="25"/>
        <v>1.379313029669059</v>
      </c>
      <c r="BJ33" s="189">
        <f>BJ26+BJ27+BJ28+BJ29+BJ30+BJ31+BJ32</f>
        <v>222280.6688</v>
      </c>
      <c r="BK33" s="194">
        <f>BK26+BK27+BK28+BK29+BK30+BK31+BK32</f>
        <v>117506.7532</v>
      </c>
      <c r="BL33" s="196">
        <f t="shared" si="43"/>
        <v>0.5286413516495592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0.5286413516495592</v>
      </c>
      <c r="BS33" s="190">
        <f t="shared" si="30"/>
        <v>64.85317051634034</v>
      </c>
      <c r="BT33" s="199">
        <f t="shared" si="31"/>
        <v>10977.63556000001</v>
      </c>
      <c r="BU33" s="204">
        <f t="shared" si="32"/>
        <v>1.1030482163298994</v>
      </c>
      <c r="BV33" s="205">
        <f t="shared" si="33"/>
        <v>-29430.246799999994</v>
      </c>
      <c r="BW33" s="206">
        <f t="shared" si="34"/>
        <v>0.7997084001987247</v>
      </c>
      <c r="BX33" s="193" t="e">
        <f t="shared" si="35"/>
        <v>#DIV/0!</v>
      </c>
    </row>
    <row r="34" spans="1:76" ht="15" customHeight="1">
      <c r="A34" s="529" t="s">
        <v>69</v>
      </c>
      <c r="B34" s="524">
        <f>B25+B33</f>
        <v>338876</v>
      </c>
      <c r="C34" s="511">
        <f>C25+C33</f>
        <v>334736</v>
      </c>
      <c r="D34" s="511">
        <f>C34/B34*100</f>
        <v>98.77831419162172</v>
      </c>
      <c r="E34" s="527">
        <f t="shared" si="0"/>
        <v>100</v>
      </c>
      <c r="F34" s="524">
        <f>F25+F33</f>
        <v>346728.06064</v>
      </c>
      <c r="G34" s="511">
        <v>337946</v>
      </c>
      <c r="H34" s="511">
        <f>G34/F34*100</f>
        <v>97.46716183749598</v>
      </c>
      <c r="I34" s="527">
        <f>G34/G$34*100</f>
        <v>100</v>
      </c>
      <c r="J34" s="519">
        <f>J25+J33</f>
        <v>374557.08574</v>
      </c>
      <c r="K34" s="511">
        <f>K25+K33</f>
        <v>363929.92149</v>
      </c>
      <c r="L34" s="511">
        <f t="shared" si="39"/>
        <v>97.16273843037723</v>
      </c>
      <c r="M34" s="513">
        <f t="shared" si="2"/>
        <v>100</v>
      </c>
      <c r="N34" s="526">
        <f t="shared" si="3"/>
        <v>29193.92148999998</v>
      </c>
      <c r="O34" s="526">
        <f t="shared" si="4"/>
        <v>25983.92148999998</v>
      </c>
      <c r="P34" s="520">
        <f>K34/C34</f>
        <v>1.0872147647399741</v>
      </c>
      <c r="Q34" s="510">
        <f>K34/G34</f>
        <v>1.0768877912151644</v>
      </c>
      <c r="R34" s="524">
        <f>R25+R33</f>
        <v>321833.36404</v>
      </c>
      <c r="S34" s="517">
        <f>S25+S33</f>
        <v>64407.585049999994</v>
      </c>
      <c r="T34" s="511">
        <f>T25+T33</f>
        <v>157915.10108</v>
      </c>
      <c r="U34" s="511">
        <f>U25+U33</f>
        <v>220415.06418</v>
      </c>
      <c r="V34" s="511">
        <f>V25+V33</f>
        <v>307431.85403999995</v>
      </c>
      <c r="W34" s="511">
        <f>V34/R34*100</f>
        <v>95.52516562633011</v>
      </c>
      <c r="X34" s="525">
        <f t="shared" si="5"/>
        <v>100</v>
      </c>
      <c r="Y34" s="519">
        <f t="shared" si="6"/>
        <v>-30514.145960000053</v>
      </c>
      <c r="Z34" s="511">
        <f t="shared" si="7"/>
        <v>-56498.06745000003</v>
      </c>
      <c r="AA34" s="520">
        <f>V34/G34</f>
        <v>0.9097070361537049</v>
      </c>
      <c r="AB34" s="510">
        <f t="shared" si="8"/>
        <v>0.8447556408148966</v>
      </c>
      <c r="AC34" s="524">
        <f>AC25+AC33</f>
        <v>315640.53925000003</v>
      </c>
      <c r="AD34" s="517">
        <f>AD25+AD33</f>
        <v>157733.86883</v>
      </c>
      <c r="AE34" s="518">
        <f t="shared" si="9"/>
        <v>0.4997262683836325</v>
      </c>
      <c r="AF34" s="511">
        <f>AF25+AF33</f>
        <v>0</v>
      </c>
      <c r="AG34" s="518">
        <f t="shared" si="10"/>
        <v>0</v>
      </c>
      <c r="AH34" s="511">
        <f>AH25+AH33</f>
        <v>0</v>
      </c>
      <c r="AI34" s="518">
        <f t="shared" si="11"/>
        <v>0</v>
      </c>
      <c r="AJ34" s="511">
        <f>AJ25+AJ33</f>
        <v>0</v>
      </c>
      <c r="AK34" s="518">
        <f t="shared" si="12"/>
        <v>0.4997262683836325</v>
      </c>
      <c r="AL34" s="523">
        <f t="shared" si="13"/>
        <v>100</v>
      </c>
      <c r="AM34" s="514">
        <f t="shared" si="14"/>
        <v>93326.28378</v>
      </c>
      <c r="AN34" s="514">
        <f t="shared" si="15"/>
        <v>-157915.10108</v>
      </c>
      <c r="AO34" s="514"/>
      <c r="AP34" s="514"/>
      <c r="AQ34" s="510">
        <f t="shared" si="16"/>
        <v>2.448995234141293</v>
      </c>
      <c r="AR34" s="522"/>
      <c r="AS34" s="520"/>
      <c r="AT34" s="510">
        <f t="shared" si="17"/>
        <v>0</v>
      </c>
      <c r="AU34" s="521">
        <f>AU25+AU33</f>
        <v>399016.95999999996</v>
      </c>
      <c r="AV34" s="517">
        <f>AV25+AV33</f>
        <v>198395</v>
      </c>
      <c r="AW34" s="518">
        <f t="shared" si="18"/>
        <v>0.49720944192447364</v>
      </c>
      <c r="AX34" s="511">
        <f>AX25+AX33</f>
        <v>0</v>
      </c>
      <c r="AY34" s="518">
        <f t="shared" si="19"/>
        <v>0</v>
      </c>
      <c r="AZ34" s="511">
        <f>AZ25+AZ33</f>
        <v>0</v>
      </c>
      <c r="BA34" s="518">
        <f t="shared" si="20"/>
        <v>0</v>
      </c>
      <c r="BB34" s="511">
        <f>BB25+BB33</f>
        <v>0</v>
      </c>
      <c r="BC34" s="518">
        <f t="shared" si="21"/>
        <v>0.49720944192447364</v>
      </c>
      <c r="BD34" s="513">
        <f t="shared" si="22"/>
        <v>100</v>
      </c>
      <c r="BE34" s="514">
        <f t="shared" si="23"/>
        <v>40661.13117000001</v>
      </c>
      <c r="BF34" s="514">
        <f t="shared" si="24"/>
        <v>-100</v>
      </c>
      <c r="BG34" s="514"/>
      <c r="BH34" s="514"/>
      <c r="BI34" s="510">
        <f t="shared" si="25"/>
        <v>1.2577831347928399</v>
      </c>
      <c r="BJ34" s="519">
        <f>BJ25+BJ33</f>
        <v>375081.46880000003</v>
      </c>
      <c r="BK34" s="517">
        <f>BK25+BK33</f>
        <v>181188.91068</v>
      </c>
      <c r="BL34" s="518">
        <f t="shared" si="43"/>
        <v>0.48306548243953124</v>
      </c>
      <c r="BM34" s="511">
        <f>BM25+BM33</f>
        <v>0</v>
      </c>
      <c r="BN34" s="518">
        <f t="shared" si="27"/>
        <v>0</v>
      </c>
      <c r="BO34" s="511">
        <f>BO25+BO33</f>
        <v>0</v>
      </c>
      <c r="BP34" s="518">
        <f t="shared" si="28"/>
        <v>0</v>
      </c>
      <c r="BQ34" s="511">
        <f>BQ25+BQ33</f>
        <v>0</v>
      </c>
      <c r="BR34" s="512">
        <f t="shared" si="29"/>
        <v>0.48306548243953124</v>
      </c>
      <c r="BS34" s="513">
        <f t="shared" si="30"/>
        <v>100</v>
      </c>
      <c r="BT34" s="514">
        <f t="shared" si="31"/>
        <v>23455.04185000001</v>
      </c>
      <c r="BU34" s="515">
        <f t="shared" si="32"/>
        <v>1.1487000986153395</v>
      </c>
      <c r="BV34" s="516">
        <f t="shared" si="33"/>
        <v>-17206.08932</v>
      </c>
      <c r="BW34" s="509">
        <f t="shared" si="34"/>
        <v>0.9132735738299856</v>
      </c>
      <c r="BX34" s="510" t="e">
        <f t="shared" si="35"/>
        <v>#DIV/0!</v>
      </c>
    </row>
    <row r="35" spans="1:76" ht="13.5" customHeight="1">
      <c r="A35" s="529"/>
      <c r="B35" s="524"/>
      <c r="C35" s="511"/>
      <c r="D35" s="511"/>
      <c r="E35" s="527">
        <f t="shared" si="0"/>
        <v>0</v>
      </c>
      <c r="F35" s="524"/>
      <c r="G35" s="511"/>
      <c r="H35" s="511"/>
      <c r="I35" s="527"/>
      <c r="J35" s="519"/>
      <c r="K35" s="511"/>
      <c r="L35" s="511" t="e">
        <f t="shared" si="39"/>
        <v>#DIV/0!</v>
      </c>
      <c r="M35" s="513">
        <f t="shared" si="2"/>
        <v>0</v>
      </c>
      <c r="N35" s="526">
        <f t="shared" si="3"/>
        <v>0</v>
      </c>
      <c r="O35" s="526">
        <f t="shared" si="4"/>
        <v>0</v>
      </c>
      <c r="P35" s="520"/>
      <c r="Q35" s="510" t="e">
        <f>K35/G35</f>
        <v>#DIV/0!</v>
      </c>
      <c r="R35" s="524"/>
      <c r="S35" s="517"/>
      <c r="T35" s="511"/>
      <c r="U35" s="511"/>
      <c r="V35" s="511"/>
      <c r="W35" s="511" t="e">
        <f>V35/R35*100</f>
        <v>#DIV/0!</v>
      </c>
      <c r="X35" s="525">
        <f t="shared" si="5"/>
        <v>0</v>
      </c>
      <c r="Y35" s="519">
        <f t="shared" si="6"/>
        <v>0</v>
      </c>
      <c r="Z35" s="511">
        <f t="shared" si="7"/>
        <v>0</v>
      </c>
      <c r="AA35" s="520" t="e">
        <f>V35/G35</f>
        <v>#DIV/0!</v>
      </c>
      <c r="AB35" s="510" t="e">
        <f t="shared" si="8"/>
        <v>#DIV/0!</v>
      </c>
      <c r="AC35" s="524"/>
      <c r="AD35" s="517"/>
      <c r="AE35" s="518"/>
      <c r="AF35" s="511"/>
      <c r="AG35" s="518" t="e">
        <f t="shared" si="10"/>
        <v>#DIV/0!</v>
      </c>
      <c r="AH35" s="511"/>
      <c r="AI35" s="518" t="e">
        <f t="shared" si="11"/>
        <v>#DIV/0!</v>
      </c>
      <c r="AJ35" s="511"/>
      <c r="AK35" s="518" t="e">
        <f t="shared" si="12"/>
        <v>#DIV/0!</v>
      </c>
      <c r="AL35" s="523">
        <f t="shared" si="13"/>
        <v>0</v>
      </c>
      <c r="AM35" s="514">
        <f t="shared" si="14"/>
        <v>0</v>
      </c>
      <c r="AN35" s="514"/>
      <c r="AO35" s="514"/>
      <c r="AP35" s="514"/>
      <c r="AQ35" s="510" t="e">
        <f t="shared" si="16"/>
        <v>#DIV/0!</v>
      </c>
      <c r="AR35" s="522"/>
      <c r="AS35" s="520"/>
      <c r="AT35" s="510" t="e">
        <f t="shared" si="17"/>
        <v>#DIV/0!</v>
      </c>
      <c r="AU35" s="521"/>
      <c r="AV35" s="517"/>
      <c r="AW35" s="518"/>
      <c r="AX35" s="511"/>
      <c r="AY35" s="518" t="e">
        <f t="shared" si="19"/>
        <v>#DIV/0!</v>
      </c>
      <c r="AZ35" s="511"/>
      <c r="BA35" s="518" t="e">
        <f t="shared" si="20"/>
        <v>#DIV/0!</v>
      </c>
      <c r="BB35" s="511"/>
      <c r="BC35" s="518" t="e">
        <f t="shared" si="21"/>
        <v>#DIV/0!</v>
      </c>
      <c r="BD35" s="513">
        <f t="shared" si="22"/>
        <v>0</v>
      </c>
      <c r="BE35" s="514">
        <f t="shared" si="23"/>
        <v>0</v>
      </c>
      <c r="BF35" s="514"/>
      <c r="BG35" s="514"/>
      <c r="BH35" s="514"/>
      <c r="BI35" s="510" t="e">
        <f t="shared" si="25"/>
        <v>#DIV/0!</v>
      </c>
      <c r="BJ35" s="519"/>
      <c r="BK35" s="517"/>
      <c r="BL35" s="518"/>
      <c r="BM35" s="511"/>
      <c r="BN35" s="518" t="e">
        <f t="shared" si="27"/>
        <v>#DIV/0!</v>
      </c>
      <c r="BO35" s="511"/>
      <c r="BP35" s="518" t="e">
        <f t="shared" si="28"/>
        <v>#DIV/0!</v>
      </c>
      <c r="BQ35" s="511"/>
      <c r="BR35" s="512" t="e">
        <f t="shared" si="29"/>
        <v>#DIV/0!</v>
      </c>
      <c r="BS35" s="513">
        <f t="shared" si="30"/>
        <v>0</v>
      </c>
      <c r="BT35" s="514">
        <f t="shared" si="31"/>
        <v>0</v>
      </c>
      <c r="BU35" s="515" t="e">
        <f t="shared" si="32"/>
        <v>#DIV/0!</v>
      </c>
      <c r="BV35" s="516">
        <f t="shared" si="33"/>
        <v>0</v>
      </c>
      <c r="BW35" s="509" t="e">
        <f t="shared" si="34"/>
        <v>#DIV/0!</v>
      </c>
      <c r="BX35" s="510" t="e">
        <f t="shared" si="35"/>
        <v>#DIV/0!</v>
      </c>
    </row>
  </sheetData>
  <sheetProtection selectLockedCells="1" selectUnlockedCells="1"/>
  <mergeCells count="132">
    <mergeCell ref="BT1:BW1"/>
    <mergeCell ref="A5:A7"/>
    <mergeCell ref="B5:E5"/>
    <mergeCell ref="F5:I5"/>
    <mergeCell ref="J5:Q5"/>
    <mergeCell ref="R5:AB5"/>
    <mergeCell ref="AC5:AT5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W34:BW35"/>
    <mergeCell ref="BX34:BX35"/>
    <mergeCell ref="BQ34:BQ35"/>
    <mergeCell ref="BR34:BR35"/>
    <mergeCell ref="BS34:BS35"/>
    <mergeCell ref="BT34:BT35"/>
    <mergeCell ref="BU34:BU35"/>
    <mergeCell ref="BV34:BV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AD17" sqref="AD17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44" t="s">
        <v>2</v>
      </c>
      <c r="B5" s="545" t="s">
        <v>3</v>
      </c>
      <c r="C5" s="545"/>
      <c r="D5" s="545"/>
      <c r="E5" s="545"/>
      <c r="F5" s="545" t="s">
        <v>4</v>
      </c>
      <c r="G5" s="545"/>
      <c r="H5" s="545"/>
      <c r="I5" s="545"/>
      <c r="J5" s="545" t="s">
        <v>5</v>
      </c>
      <c r="K5" s="545"/>
      <c r="L5" s="545"/>
      <c r="M5" s="545"/>
      <c r="N5" s="545"/>
      <c r="O5" s="545"/>
      <c r="P5" s="545"/>
      <c r="Q5" s="545"/>
      <c r="R5" s="545" t="s">
        <v>6</v>
      </c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 t="s">
        <v>7</v>
      </c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 t="s">
        <v>8</v>
      </c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 t="s">
        <v>9</v>
      </c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</row>
    <row r="6" spans="1:76" ht="50.25" customHeight="1">
      <c r="A6" s="544"/>
      <c r="B6" s="538" t="s">
        <v>10</v>
      </c>
      <c r="C6" s="530" t="s">
        <v>11</v>
      </c>
      <c r="D6" s="530" t="s">
        <v>12</v>
      </c>
      <c r="E6" s="543" t="s">
        <v>13</v>
      </c>
      <c r="F6" s="538" t="s">
        <v>10</v>
      </c>
      <c r="G6" s="530" t="s">
        <v>11</v>
      </c>
      <c r="H6" s="530" t="s">
        <v>12</v>
      </c>
      <c r="I6" s="543" t="s">
        <v>13</v>
      </c>
      <c r="J6" s="538" t="s">
        <v>10</v>
      </c>
      <c r="K6" s="530" t="s">
        <v>11</v>
      </c>
      <c r="L6" s="530" t="s">
        <v>12</v>
      </c>
      <c r="M6" s="530" t="s">
        <v>13</v>
      </c>
      <c r="N6" s="542" t="s">
        <v>14</v>
      </c>
      <c r="O6" s="542"/>
      <c r="P6" s="540" t="s">
        <v>15</v>
      </c>
      <c r="Q6" s="540"/>
      <c r="R6" s="538" t="s">
        <v>16</v>
      </c>
      <c r="S6" s="536" t="s">
        <v>11</v>
      </c>
      <c r="T6" s="536"/>
      <c r="U6" s="536"/>
      <c r="V6" s="536"/>
      <c r="W6" s="530" t="s">
        <v>12</v>
      </c>
      <c r="X6" s="530" t="s">
        <v>13</v>
      </c>
      <c r="Y6" s="542" t="s">
        <v>14</v>
      </c>
      <c r="Z6" s="542"/>
      <c r="AA6" s="540" t="s">
        <v>15</v>
      </c>
      <c r="AB6" s="540"/>
      <c r="AC6" s="538" t="s">
        <v>16</v>
      </c>
      <c r="AD6" s="536" t="s">
        <v>11</v>
      </c>
      <c r="AE6" s="536"/>
      <c r="AF6" s="536"/>
      <c r="AG6" s="536"/>
      <c r="AH6" s="536"/>
      <c r="AI6" s="536"/>
      <c r="AJ6" s="536"/>
      <c r="AK6" s="536"/>
      <c r="AL6" s="536"/>
      <c r="AM6" s="537" t="s">
        <v>14</v>
      </c>
      <c r="AN6" s="537"/>
      <c r="AO6" s="537"/>
      <c r="AP6" s="537"/>
      <c r="AQ6" s="541" t="s">
        <v>18</v>
      </c>
      <c r="AR6" s="541"/>
      <c r="AS6" s="541"/>
      <c r="AT6" s="541"/>
      <c r="AU6" s="538" t="s">
        <v>76</v>
      </c>
      <c r="AV6" s="536" t="s">
        <v>11</v>
      </c>
      <c r="AW6" s="536"/>
      <c r="AX6" s="536"/>
      <c r="AY6" s="536"/>
      <c r="AZ6" s="536"/>
      <c r="BA6" s="536"/>
      <c r="BB6" s="536"/>
      <c r="BC6" s="536"/>
      <c r="BD6" s="536"/>
      <c r="BE6" s="537" t="s">
        <v>14</v>
      </c>
      <c r="BF6" s="537"/>
      <c r="BG6" s="537"/>
      <c r="BH6" s="537"/>
      <c r="BI6" s="55" t="s">
        <v>18</v>
      </c>
      <c r="BJ6" s="538" t="s">
        <v>76</v>
      </c>
      <c r="BK6" s="536" t="s">
        <v>11</v>
      </c>
      <c r="BL6" s="536"/>
      <c r="BM6" s="536"/>
      <c r="BN6" s="536"/>
      <c r="BO6" s="536"/>
      <c r="BP6" s="536"/>
      <c r="BQ6" s="536"/>
      <c r="BR6" s="536"/>
      <c r="BS6" s="536"/>
      <c r="BT6" s="539" t="s">
        <v>19</v>
      </c>
      <c r="BU6" s="539"/>
      <c r="BV6" s="539"/>
      <c r="BW6" s="539"/>
      <c r="BX6" s="55" t="s">
        <v>18</v>
      </c>
    </row>
    <row r="7" spans="1:76" ht="56.25" customHeight="1">
      <c r="A7" s="544"/>
      <c r="B7" s="538"/>
      <c r="C7" s="530"/>
      <c r="D7" s="530"/>
      <c r="E7" s="543"/>
      <c r="F7" s="538"/>
      <c r="G7" s="530"/>
      <c r="H7" s="530"/>
      <c r="I7" s="543"/>
      <c r="J7" s="538"/>
      <c r="K7" s="530"/>
      <c r="L7" s="530"/>
      <c r="M7" s="530"/>
      <c r="N7" s="56" t="s">
        <v>20</v>
      </c>
      <c r="O7" s="53" t="s">
        <v>21</v>
      </c>
      <c r="P7" s="56" t="s">
        <v>22</v>
      </c>
      <c r="Q7" s="54" t="s">
        <v>23</v>
      </c>
      <c r="R7" s="538"/>
      <c r="S7" s="57" t="s">
        <v>24</v>
      </c>
      <c r="T7" s="58" t="s">
        <v>25</v>
      </c>
      <c r="U7" s="58" t="s">
        <v>26</v>
      </c>
      <c r="V7" s="59" t="s">
        <v>27</v>
      </c>
      <c r="W7" s="530"/>
      <c r="X7" s="530"/>
      <c r="Y7" s="56" t="s">
        <v>28</v>
      </c>
      <c r="Z7" s="53" t="s">
        <v>29</v>
      </c>
      <c r="AA7" s="56" t="s">
        <v>30</v>
      </c>
      <c r="AB7" s="54" t="s">
        <v>31</v>
      </c>
      <c r="AC7" s="538"/>
      <c r="AD7" s="57" t="s">
        <v>77</v>
      </c>
      <c r="AE7" s="530" t="s">
        <v>12</v>
      </c>
      <c r="AF7" s="58" t="s">
        <v>25</v>
      </c>
      <c r="AG7" s="530" t="s">
        <v>12</v>
      </c>
      <c r="AH7" s="58" t="s">
        <v>26</v>
      </c>
      <c r="AI7" s="530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38"/>
      <c r="AV7" s="57" t="s">
        <v>77</v>
      </c>
      <c r="AW7" s="530" t="s">
        <v>12</v>
      </c>
      <c r="AX7" s="58" t="s">
        <v>25</v>
      </c>
      <c r="AY7" s="530" t="s">
        <v>12</v>
      </c>
      <c r="AZ7" s="58" t="s">
        <v>26</v>
      </c>
      <c r="BA7" s="530" t="s">
        <v>12</v>
      </c>
      <c r="BB7" s="59" t="s">
        <v>27</v>
      </c>
      <c r="BC7" s="60" t="s">
        <v>32</v>
      </c>
      <c r="BD7" s="61" t="s">
        <v>33</v>
      </c>
      <c r="BE7" s="62" t="s">
        <v>78</v>
      </c>
      <c r="BF7" s="62" t="s">
        <v>35</v>
      </c>
      <c r="BG7" s="62" t="s">
        <v>36</v>
      </c>
      <c r="BH7" s="63" t="s">
        <v>37</v>
      </c>
      <c r="BI7" s="54" t="s">
        <v>79</v>
      </c>
      <c r="BJ7" s="538"/>
      <c r="BK7" s="57" t="s">
        <v>77</v>
      </c>
      <c r="BL7" s="530" t="s">
        <v>12</v>
      </c>
      <c r="BM7" s="58" t="s">
        <v>25</v>
      </c>
      <c r="BN7" s="530" t="s">
        <v>12</v>
      </c>
      <c r="BO7" s="58" t="s">
        <v>26</v>
      </c>
      <c r="BP7" s="530" t="s">
        <v>12</v>
      </c>
      <c r="BQ7" s="59" t="s">
        <v>27</v>
      </c>
      <c r="BR7" s="60" t="s">
        <v>32</v>
      </c>
      <c r="BS7" s="61" t="s">
        <v>33</v>
      </c>
      <c r="BT7" s="62" t="s">
        <v>80</v>
      </c>
      <c r="BU7" s="62" t="s">
        <v>81</v>
      </c>
      <c r="BV7" s="65" t="s">
        <v>82</v>
      </c>
      <c r="BW7" s="65" t="s">
        <v>83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30"/>
      <c r="AF8" s="70"/>
      <c r="AG8" s="530"/>
      <c r="AH8" s="70"/>
      <c r="AI8" s="530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30"/>
      <c r="AX8" s="70"/>
      <c r="AY8" s="530"/>
      <c r="AZ8" s="70"/>
      <c r="BA8" s="530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30"/>
      <c r="BM8" s="70"/>
      <c r="BN8" s="530"/>
      <c r="BO8" s="70"/>
      <c r="BP8" s="530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24645.98471</v>
      </c>
      <c r="AE12" s="109">
        <f aca="true" t="shared" si="9" ref="AE12:AE34">AD12/AC12</f>
        <v>0.35136770183767446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7">
        <f aca="true" t="shared" si="12" ref="AK12:AK35">AD12/AC12</f>
        <v>0.35136770183767446</v>
      </c>
      <c r="AL12" s="111">
        <f aca="true" t="shared" si="13" ref="AL12:AL35">AD12/AD$34*100</f>
        <v>19.867820779950282</v>
      </c>
      <c r="AM12" s="112">
        <f aca="true" t="shared" si="14" ref="AM12:AM35">AD12-S12</f>
        <v>7277.935310000001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1.4190416057890762</v>
      </c>
      <c r="AR12" s="114"/>
      <c r="AS12" s="115"/>
      <c r="AT12" s="106">
        <f aca="true" t="shared" si="17" ref="AT12:AT35">AJ12/V12</f>
        <v>0</v>
      </c>
      <c r="AU12" s="116">
        <f>AU13+AU14+AU15</f>
        <v>60942</v>
      </c>
      <c r="AV12" s="107">
        <f>AV13+AV14+AV15</f>
        <v>27082.721550000002</v>
      </c>
      <c r="AW12" s="109">
        <f aca="true" t="shared" si="18" ref="AW12:AW34">AV12/AU12</f>
        <v>0.4444015875750714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7">
        <f aca="true" t="shared" si="21" ref="BC12:BC30">AV12/AU12</f>
        <v>0.4444015875750714</v>
      </c>
      <c r="BD12" s="103">
        <f aca="true" t="shared" si="22" ref="BD12:BD35">AV12/AV$34*100</f>
        <v>20.58894223158582</v>
      </c>
      <c r="BE12" s="112">
        <f aca="true" t="shared" si="23" ref="BE12:BE35">AV12-AD12</f>
        <v>2436.7368400000014</v>
      </c>
      <c r="BF12" s="112">
        <f aca="true" t="shared" si="24" ref="BF12:BF34">AX12-AL12</f>
        <v>-19.867820779950282</v>
      </c>
      <c r="BG12" s="112"/>
      <c r="BH12" s="112"/>
      <c r="BI12" s="106">
        <f aca="true" t="shared" si="25" ref="BI12:BI35">AV12/AD12</f>
        <v>1.0988695265647594</v>
      </c>
      <c r="BJ12" s="102">
        <f>BJ13+BJ14+BJ15</f>
        <v>71556</v>
      </c>
      <c r="BK12" s="107">
        <f>BK13+BK14+BK15</f>
        <v>32304.32582</v>
      </c>
      <c r="BL12" s="109">
        <f aca="true" t="shared" si="26" ref="BL12:BL30">BK12/BJ12</f>
        <v>0.45145516546481074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0.45145516546481074</v>
      </c>
      <c r="BS12" s="103">
        <f aca="true" t="shared" si="30" ref="BS12:BS35">BK12/BK$34*100</f>
        <v>23.794327664977864</v>
      </c>
      <c r="BT12" s="112">
        <f aca="true" t="shared" si="31" ref="BT12:BT35">BK12-AD12</f>
        <v>7658.341109999998</v>
      </c>
      <c r="BU12" s="118">
        <f aca="true" t="shared" si="32" ref="BU12:BU35">BK12/AD12</f>
        <v>1.3107338254126506</v>
      </c>
      <c r="BV12" s="119">
        <f aca="true" t="shared" si="33" ref="BV12:BV35">BK12-AV12</f>
        <v>5221.604269999996</v>
      </c>
      <c r="BW12" s="120">
        <f aca="true" t="shared" si="34" ref="BW12:BW35">BK12/AV12</f>
        <v>1.192802051313783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19592.84937</v>
      </c>
      <c r="AE13" s="132">
        <f t="shared" si="9"/>
        <v>0.3353848811174447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9">
        <f t="shared" si="12"/>
        <v>0.3353848811174447</v>
      </c>
      <c r="AL13" s="134">
        <f t="shared" si="13"/>
        <v>15.794346398899545</v>
      </c>
      <c r="AM13" s="135">
        <f t="shared" si="14"/>
        <v>4981.8900300000005</v>
      </c>
      <c r="AN13" s="135">
        <f t="shared" si="15"/>
        <v>-33791.6434</v>
      </c>
      <c r="AO13" s="135"/>
      <c r="AP13" s="135"/>
      <c r="AQ13" s="129">
        <f t="shared" si="16"/>
        <v>1.3409693993440406</v>
      </c>
      <c r="AR13" s="136"/>
      <c r="AS13" s="137"/>
      <c r="AT13" s="129">
        <f t="shared" si="17"/>
        <v>0</v>
      </c>
      <c r="AU13" s="138">
        <v>50278</v>
      </c>
      <c r="AV13" s="130">
        <v>22127.43282</v>
      </c>
      <c r="AW13" s="132">
        <f t="shared" si="18"/>
        <v>0.44010169099805085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9">
        <f t="shared" si="21"/>
        <v>0.44010169099805085</v>
      </c>
      <c r="BD13" s="126">
        <f t="shared" si="22"/>
        <v>16.82181147205555</v>
      </c>
      <c r="BE13" s="135">
        <f t="shared" si="23"/>
        <v>2534.583450000002</v>
      </c>
      <c r="BF13" s="135">
        <f t="shared" si="24"/>
        <v>-15.794346398899545</v>
      </c>
      <c r="BG13" s="135"/>
      <c r="BH13" s="135"/>
      <c r="BI13" s="129">
        <f t="shared" si="25"/>
        <v>1.1293626772776033</v>
      </c>
      <c r="BJ13" s="125">
        <v>61597</v>
      </c>
      <c r="BK13" s="130">
        <v>27233.02339</v>
      </c>
      <c r="BL13" s="132">
        <f t="shared" si="26"/>
        <v>0.44211606717859636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0.44211606717859636</v>
      </c>
      <c r="BS13" s="126">
        <f t="shared" si="30"/>
        <v>20.05896936095434</v>
      </c>
      <c r="BT13" s="135">
        <f t="shared" si="31"/>
        <v>7640.174019999999</v>
      </c>
      <c r="BU13" s="140">
        <f t="shared" si="32"/>
        <v>1.3899470605688629</v>
      </c>
      <c r="BV13" s="141">
        <f t="shared" si="33"/>
        <v>5105.590569999997</v>
      </c>
      <c r="BW13" s="142">
        <f t="shared" si="34"/>
        <v>1.2307357844686475</v>
      </c>
      <c r="BX13" s="129" t="e">
        <f t="shared" si="35"/>
        <v>#DIV/0!</v>
      </c>
    </row>
    <row r="14" spans="1:76" ht="21" customHeight="1">
      <c r="A14" s="121" t="s">
        <v>48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4438.90233</v>
      </c>
      <c r="AE14" s="132">
        <f t="shared" si="9"/>
        <v>0.44106740162957075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9">
        <f t="shared" si="12"/>
        <v>0.44106740162957075</v>
      </c>
      <c r="AL14" s="134">
        <f t="shared" si="13"/>
        <v>3.5783238929122794</v>
      </c>
      <c r="AM14" s="135">
        <f t="shared" si="14"/>
        <v>1953.8519299999998</v>
      </c>
      <c r="AN14" s="135">
        <f t="shared" si="15"/>
        <v>-5034.82685</v>
      </c>
      <c r="AO14" s="135"/>
      <c r="AP14" s="135"/>
      <c r="AQ14" s="129">
        <f t="shared" si="16"/>
        <v>1.7862423756073518</v>
      </c>
      <c r="AR14" s="136"/>
      <c r="AS14" s="137"/>
      <c r="AT14" s="129">
        <f t="shared" si="17"/>
        <v>0</v>
      </c>
      <c r="AU14" s="138">
        <v>9174</v>
      </c>
      <c r="AV14" s="130">
        <v>4157.92026</v>
      </c>
      <c r="AW14" s="132">
        <f t="shared" si="18"/>
        <v>0.45322871811641596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9">
        <f t="shared" si="21"/>
        <v>0.45322871811641596</v>
      </c>
      <c r="BD14" s="126">
        <f t="shared" si="22"/>
        <v>3.160951896161274</v>
      </c>
      <c r="BE14" s="135">
        <f t="shared" si="23"/>
        <v>-280.98207</v>
      </c>
      <c r="BF14" s="135">
        <f t="shared" si="24"/>
        <v>-3.5783238929122794</v>
      </c>
      <c r="BG14" s="135"/>
      <c r="BH14" s="135"/>
      <c r="BI14" s="129">
        <f t="shared" si="25"/>
        <v>0.9367001008107335</v>
      </c>
      <c r="BJ14" s="125">
        <v>8314</v>
      </c>
      <c r="BK14" s="130">
        <v>4192.22856</v>
      </c>
      <c r="BL14" s="132">
        <f t="shared" si="26"/>
        <v>0.5042372576377194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0.5042372576377194</v>
      </c>
      <c r="BS14" s="126">
        <f t="shared" si="30"/>
        <v>3.0878607576871664</v>
      </c>
      <c r="BT14" s="135">
        <f t="shared" si="31"/>
        <v>-246.67377000000033</v>
      </c>
      <c r="BU14" s="140">
        <f t="shared" si="32"/>
        <v>0.9444291061930168</v>
      </c>
      <c r="BV14" s="141">
        <f t="shared" si="33"/>
        <v>34.30829999999969</v>
      </c>
      <c r="BW14" s="142">
        <f t="shared" si="34"/>
        <v>1.0082513126406132</v>
      </c>
      <c r="BX14" s="129" t="e">
        <f t="shared" si="35"/>
        <v>#DIV/0!</v>
      </c>
    </row>
    <row r="15" spans="1:76" ht="18.75" customHeight="1">
      <c r="A15" s="121" t="s">
        <v>49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50</v>
      </c>
      <c r="AB15" s="129">
        <f t="shared" si="8"/>
        <v>0.6074468172146649</v>
      </c>
      <c r="AC15" s="122">
        <v>1660</v>
      </c>
      <c r="AD15" s="130">
        <v>614.23301</v>
      </c>
      <c r="AE15" s="132">
        <f t="shared" si="9"/>
        <v>0.3700198855421687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9">
        <f t="shared" si="12"/>
        <v>0.3700198855421687</v>
      </c>
      <c r="AL15" s="134">
        <f t="shared" si="13"/>
        <v>0.49515048813845547</v>
      </c>
      <c r="AM15" s="135">
        <f t="shared" si="14"/>
        <v>342.19335</v>
      </c>
      <c r="AN15" s="135">
        <f t="shared" si="15"/>
        <v>-807.02522</v>
      </c>
      <c r="AO15" s="135"/>
      <c r="AP15" s="135"/>
      <c r="AQ15" s="129">
        <f t="shared" si="16"/>
        <v>2.2578803767068374</v>
      </c>
      <c r="AR15" s="136"/>
      <c r="AS15" s="137"/>
      <c r="AT15" s="129">
        <f t="shared" si="17"/>
        <v>0</v>
      </c>
      <c r="AU15" s="138">
        <v>1490</v>
      </c>
      <c r="AV15" s="130">
        <v>797.36847</v>
      </c>
      <c r="AW15" s="132">
        <f t="shared" si="18"/>
        <v>0.5351466241610738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9">
        <f t="shared" si="21"/>
        <v>0.5351466241610738</v>
      </c>
      <c r="BD15" s="126">
        <f t="shared" si="22"/>
        <v>0.6061788633689944</v>
      </c>
      <c r="BE15" s="135">
        <f t="shared" si="23"/>
        <v>183.13545999999997</v>
      </c>
      <c r="BF15" s="135">
        <f t="shared" si="24"/>
        <v>-0.49515048813845547</v>
      </c>
      <c r="BG15" s="135"/>
      <c r="BH15" s="135"/>
      <c r="BI15" s="129">
        <f t="shared" si="25"/>
        <v>1.298153073863614</v>
      </c>
      <c r="BJ15" s="125">
        <v>1645</v>
      </c>
      <c r="BK15" s="130">
        <v>879.07387</v>
      </c>
      <c r="BL15" s="132">
        <f t="shared" si="26"/>
        <v>0.5343914103343466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0.5343914103343466</v>
      </c>
      <c r="BS15" s="126">
        <f t="shared" si="30"/>
        <v>0.6474975463363549</v>
      </c>
      <c r="BT15" s="135">
        <f t="shared" si="31"/>
        <v>264.84086</v>
      </c>
      <c r="BU15" s="140">
        <f t="shared" si="32"/>
        <v>1.4311732773854013</v>
      </c>
      <c r="BV15" s="141">
        <f t="shared" si="33"/>
        <v>81.70540000000005</v>
      </c>
      <c r="BW15" s="142">
        <f t="shared" si="34"/>
        <v>1.1024688121916835</v>
      </c>
      <c r="BX15" s="129" t="e">
        <f t="shared" si="35"/>
        <v>#DIV/0!</v>
      </c>
    </row>
    <row r="16" spans="1:76" ht="19.5" customHeight="1" hidden="1">
      <c r="A16" s="121" t="s">
        <v>51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9" t="e">
        <f t="shared" si="12"/>
        <v>#DIV/0!</v>
      </c>
      <c r="AL16" s="134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138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9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52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41714.737</v>
      </c>
      <c r="AD17" s="152">
        <f>AD18+AD19+AD20+AD21+AD22+AD23</f>
        <v>17529.503800000002</v>
      </c>
      <c r="AE17" s="154">
        <f t="shared" si="9"/>
        <v>0.42022328463919123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61">
        <f t="shared" si="12"/>
        <v>0.42022328463919123</v>
      </c>
      <c r="AL17" s="156">
        <f t="shared" si="13"/>
        <v>14.131025558842744</v>
      </c>
      <c r="AM17" s="157">
        <f t="shared" si="14"/>
        <v>9129.155970000003</v>
      </c>
      <c r="AN17" s="157">
        <f t="shared" si="15"/>
        <v>-17277.416119999998</v>
      </c>
      <c r="AO17" s="157"/>
      <c r="AP17" s="157"/>
      <c r="AQ17" s="151">
        <f t="shared" si="16"/>
        <v>2.0867592812522866</v>
      </c>
      <c r="AR17" s="158"/>
      <c r="AS17" s="159"/>
      <c r="AT17" s="151">
        <f t="shared" si="17"/>
        <v>0</v>
      </c>
      <c r="AU17" s="160">
        <f>AU18+AU19+AU20+AU21+AU22+AU23</f>
        <v>41228</v>
      </c>
      <c r="AV17" s="152">
        <f>AV18+AV19+AV20+AV21+AV22+AV23</f>
        <v>15581.430289999998</v>
      </c>
      <c r="AW17" s="154">
        <f t="shared" si="18"/>
        <v>0.3779332077714174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61">
        <f t="shared" si="21"/>
        <v>0.3779332077714174</v>
      </c>
      <c r="BD17" s="148">
        <f t="shared" si="22"/>
        <v>11.845381474458627</v>
      </c>
      <c r="BE17" s="157">
        <f t="shared" si="23"/>
        <v>-1948.0735100000038</v>
      </c>
      <c r="BF17" s="157">
        <f t="shared" si="24"/>
        <v>-14.131025558842744</v>
      </c>
      <c r="BG17" s="157"/>
      <c r="BH17" s="157"/>
      <c r="BI17" s="151">
        <f t="shared" si="25"/>
        <v>0.8888688731736946</v>
      </c>
      <c r="BJ17" s="147">
        <f>BJ18+BJ19+BJ20+BJ21+BJ22+BJ23</f>
        <v>81244.8</v>
      </c>
      <c r="BK17" s="152">
        <f>BK18+BK19+BK20+BK21+BK22+BK23</f>
        <v>22500.08695</v>
      </c>
      <c r="BL17" s="154">
        <f t="shared" si="26"/>
        <v>0.2769418713566899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0.2769418713566899</v>
      </c>
      <c r="BS17" s="148">
        <f t="shared" si="30"/>
        <v>16.57284056512752</v>
      </c>
      <c r="BT17" s="157">
        <f t="shared" si="31"/>
        <v>4970.583149999999</v>
      </c>
      <c r="BU17" s="162">
        <f t="shared" si="32"/>
        <v>1.2835552681188842</v>
      </c>
      <c r="BV17" s="163">
        <f t="shared" si="33"/>
        <v>6918.656660000002</v>
      </c>
      <c r="BW17" s="164">
        <f t="shared" si="34"/>
        <v>1.444032192887987</v>
      </c>
      <c r="BX17" s="151" t="e">
        <f t="shared" si="35"/>
        <v>#DIV/0!</v>
      </c>
    </row>
    <row r="18" spans="1:76" ht="30" customHeight="1">
      <c r="A18" s="121" t="s">
        <v>53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13789</v>
      </c>
      <c r="AD18" s="130">
        <v>5942.33339</v>
      </c>
      <c r="AE18" s="132">
        <f t="shared" si="9"/>
        <v>0.43094737761984186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9">
        <f t="shared" si="12"/>
        <v>0.43094737761984186</v>
      </c>
      <c r="AL18" s="134">
        <f t="shared" si="13"/>
        <v>4.790281913927</v>
      </c>
      <c r="AM18" s="135">
        <f t="shared" si="14"/>
        <v>2863.4518799999996</v>
      </c>
      <c r="AN18" s="135">
        <f t="shared" si="15"/>
        <v>-6333.84145</v>
      </c>
      <c r="AO18" s="135"/>
      <c r="AP18" s="135"/>
      <c r="AQ18" s="129">
        <f t="shared" si="16"/>
        <v>1.9300299055678825</v>
      </c>
      <c r="AR18" s="136"/>
      <c r="AS18" s="137"/>
      <c r="AT18" s="129">
        <f t="shared" si="17"/>
        <v>0</v>
      </c>
      <c r="AU18" s="138">
        <v>13770</v>
      </c>
      <c r="AV18" s="130">
        <v>5060.00717</v>
      </c>
      <c r="AW18" s="132">
        <f t="shared" si="18"/>
        <v>0.36746602541757445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9">
        <f t="shared" si="21"/>
        <v>0.36746602541757445</v>
      </c>
      <c r="BD18" s="126">
        <f t="shared" si="22"/>
        <v>3.846740259179751</v>
      </c>
      <c r="BE18" s="135">
        <f t="shared" si="23"/>
        <v>-882.3262199999999</v>
      </c>
      <c r="BF18" s="135">
        <f t="shared" si="24"/>
        <v>-4.790281913927</v>
      </c>
      <c r="BG18" s="135"/>
      <c r="BH18" s="135"/>
      <c r="BI18" s="129">
        <f t="shared" si="25"/>
        <v>0.851518559782456</v>
      </c>
      <c r="BJ18" s="125">
        <v>13336.8</v>
      </c>
      <c r="BK18" s="130">
        <v>4488.66664</v>
      </c>
      <c r="BL18" s="132">
        <f t="shared" si="26"/>
        <v>0.3365624917521445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0.3365624917521445</v>
      </c>
      <c r="BS18" s="126">
        <f t="shared" si="30"/>
        <v>3.306207515554808</v>
      </c>
      <c r="BT18" s="135">
        <f t="shared" si="31"/>
        <v>-1453.6667499999994</v>
      </c>
      <c r="BU18" s="140">
        <f t="shared" si="32"/>
        <v>0.7553710546691492</v>
      </c>
      <c r="BV18" s="141">
        <f t="shared" si="33"/>
        <v>-571.3405299999995</v>
      </c>
      <c r="BW18" s="142">
        <f t="shared" si="34"/>
        <v>0.8870870117759142</v>
      </c>
      <c r="BX18" s="129" t="e">
        <f t="shared" si="35"/>
        <v>#DIV/0!</v>
      </c>
    </row>
    <row r="19" spans="1:76" ht="30" customHeight="1">
      <c r="A19" s="121" t="s">
        <v>54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312.69113</v>
      </c>
      <c r="AE19" s="132">
        <f t="shared" si="9"/>
        <v>0.38651561186650185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9">
        <f t="shared" si="12"/>
        <v>0.38651561186650185</v>
      </c>
      <c r="AL19" s="134">
        <f t="shared" si="13"/>
        <v>0.25206910591807047</v>
      </c>
      <c r="AM19" s="135">
        <f t="shared" si="14"/>
        <v>125.35568999999998</v>
      </c>
      <c r="AN19" s="135">
        <f t="shared" si="15"/>
        <v>-467.2341</v>
      </c>
      <c r="AO19" s="135"/>
      <c r="AP19" s="135"/>
      <c r="AQ19" s="129">
        <f t="shared" si="16"/>
        <v>1.6691509625728052</v>
      </c>
      <c r="AR19" s="136"/>
      <c r="AS19" s="137"/>
      <c r="AT19" s="129">
        <f t="shared" si="17"/>
        <v>0</v>
      </c>
      <c r="AU19" s="138">
        <v>476</v>
      </c>
      <c r="AV19" s="130">
        <v>237.08888</v>
      </c>
      <c r="AW19" s="132">
        <f t="shared" si="18"/>
        <v>0.49808588235294116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9">
        <f t="shared" si="21"/>
        <v>0.49808588235294116</v>
      </c>
      <c r="BD19" s="126">
        <f t="shared" si="22"/>
        <v>0.18024072082487522</v>
      </c>
      <c r="BE19" s="135">
        <f t="shared" si="23"/>
        <v>-75.60225</v>
      </c>
      <c r="BF19" s="135">
        <f t="shared" si="24"/>
        <v>-0.25206910591807047</v>
      </c>
      <c r="BG19" s="135"/>
      <c r="BH19" s="135"/>
      <c r="BI19" s="129">
        <f t="shared" si="25"/>
        <v>0.7582206761029646</v>
      </c>
      <c r="BJ19" s="125">
        <v>557</v>
      </c>
      <c r="BK19" s="130">
        <v>656.64997</v>
      </c>
      <c r="BL19" s="132">
        <f t="shared" si="26"/>
        <v>1.1789047935368044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1.1789047935368044</v>
      </c>
      <c r="BS19" s="126">
        <f t="shared" si="30"/>
        <v>0.4836672535572477</v>
      </c>
      <c r="BT19" s="135">
        <f t="shared" si="31"/>
        <v>343.95884000000007</v>
      </c>
      <c r="BU19" s="140">
        <f t="shared" si="32"/>
        <v>2.099995513144233</v>
      </c>
      <c r="BV19" s="141">
        <f t="shared" si="33"/>
        <v>419.56109000000004</v>
      </c>
      <c r="BW19" s="142">
        <f t="shared" si="34"/>
        <v>2.769636306856737</v>
      </c>
      <c r="BX19" s="129" t="e">
        <f t="shared" si="35"/>
        <v>#DIV/0!</v>
      </c>
    </row>
    <row r="20" spans="1:76" ht="26.25" customHeight="1">
      <c r="A20" s="121" t="s">
        <v>55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16891.337</v>
      </c>
      <c r="AD20" s="130">
        <v>8604.86295</v>
      </c>
      <c r="AE20" s="132">
        <f t="shared" si="9"/>
        <v>0.5094246210350312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9">
        <f t="shared" si="12"/>
        <v>0.5094246210350312</v>
      </c>
      <c r="AL20" s="134">
        <f t="shared" si="13"/>
        <v>6.936621804251468</v>
      </c>
      <c r="AM20" s="135">
        <f t="shared" si="14"/>
        <v>4232.427090000001</v>
      </c>
      <c r="AN20" s="135">
        <f t="shared" si="15"/>
        <v>-9007.05807</v>
      </c>
      <c r="AO20" s="135"/>
      <c r="AP20" s="135"/>
      <c r="AQ20" s="129">
        <f t="shared" si="16"/>
        <v>1.9679792284019924</v>
      </c>
      <c r="AR20" s="136"/>
      <c r="AS20" s="137"/>
      <c r="AT20" s="129">
        <f t="shared" si="17"/>
        <v>0</v>
      </c>
      <c r="AU20" s="138">
        <v>20877</v>
      </c>
      <c r="AV20" s="130">
        <v>8649.00816</v>
      </c>
      <c r="AW20" s="132">
        <f t="shared" si="18"/>
        <v>0.41428405230636584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9">
        <f t="shared" si="21"/>
        <v>0.41428405230636584</v>
      </c>
      <c r="BD20" s="126">
        <f t="shared" si="22"/>
        <v>6.5751859183721635</v>
      </c>
      <c r="BE20" s="135">
        <f t="shared" si="23"/>
        <v>44.14520999999877</v>
      </c>
      <c r="BF20" s="135">
        <f t="shared" si="24"/>
        <v>-6.936621804251468</v>
      </c>
      <c r="BG20" s="135"/>
      <c r="BH20" s="135"/>
      <c r="BI20" s="129">
        <f t="shared" si="25"/>
        <v>1.0051302629985523</v>
      </c>
      <c r="BJ20" s="125">
        <v>13552</v>
      </c>
      <c r="BK20" s="130">
        <v>6366.65025</v>
      </c>
      <c r="BL20" s="132">
        <f t="shared" si="26"/>
        <v>0.4697941447756788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0.4697941447756788</v>
      </c>
      <c r="BS20" s="126">
        <f t="shared" si="30"/>
        <v>4.68946985679001</v>
      </c>
      <c r="BT20" s="135">
        <f t="shared" si="31"/>
        <v>-2238.212700000001</v>
      </c>
      <c r="BU20" s="140">
        <f t="shared" si="32"/>
        <v>0.7398897910396119</v>
      </c>
      <c r="BV20" s="141">
        <f t="shared" si="33"/>
        <v>-2282.3579099999997</v>
      </c>
      <c r="BW20" s="142">
        <f t="shared" si="34"/>
        <v>0.7361133360290413</v>
      </c>
      <c r="BX20" s="129" t="e">
        <f t="shared" si="35"/>
        <v>#DIV/0!</v>
      </c>
    </row>
    <row r="21" spans="1:76" ht="35.25" customHeight="1">
      <c r="A21" s="121" t="s">
        <v>56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1460.30809</v>
      </c>
      <c r="AE21" s="132">
        <f t="shared" si="9"/>
        <v>0.16180699058171746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9">
        <f t="shared" si="12"/>
        <v>0.16180699058171746</v>
      </c>
      <c r="AL21" s="134">
        <f t="shared" si="13"/>
        <v>1.1771953832244142</v>
      </c>
      <c r="AM21" s="135">
        <f t="shared" si="14"/>
        <v>1118.87016</v>
      </c>
      <c r="AN21" s="135">
        <f t="shared" si="15"/>
        <v>-599.53356</v>
      </c>
      <c r="AO21" s="135"/>
      <c r="AP21" s="135"/>
      <c r="AQ21" s="129">
        <f t="shared" si="16"/>
        <v>4.276935752275677</v>
      </c>
      <c r="AR21" s="136"/>
      <c r="AS21" s="137"/>
      <c r="AT21" s="129">
        <f t="shared" si="17"/>
        <v>0</v>
      </c>
      <c r="AU21" s="138">
        <v>4500</v>
      </c>
      <c r="AV21" s="130">
        <v>1049.05971</v>
      </c>
      <c r="AW21" s="132">
        <f t="shared" si="18"/>
        <v>0.23312438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9">
        <f t="shared" si="21"/>
        <v>0.23312438</v>
      </c>
      <c r="BD21" s="126">
        <f t="shared" si="22"/>
        <v>0.7975206526714141</v>
      </c>
      <c r="BE21" s="135">
        <f t="shared" si="23"/>
        <v>-411.24838</v>
      </c>
      <c r="BF21" s="135">
        <f t="shared" si="24"/>
        <v>-1.1771953832244142</v>
      </c>
      <c r="BG21" s="135"/>
      <c r="BH21" s="135"/>
      <c r="BI21" s="129">
        <f t="shared" si="25"/>
        <v>0.7183824544860257</v>
      </c>
      <c r="BJ21" s="125">
        <v>52436</v>
      </c>
      <c r="BK21" s="130">
        <v>9911.35844</v>
      </c>
      <c r="BL21" s="132">
        <f t="shared" si="26"/>
        <v>0.1890182019986269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0.1890182019986269</v>
      </c>
      <c r="BS21" s="126">
        <f t="shared" si="30"/>
        <v>7.300387930720909</v>
      </c>
      <c r="BT21" s="135">
        <f t="shared" si="31"/>
        <v>8451.05035</v>
      </c>
      <c r="BU21" s="140">
        <f t="shared" si="32"/>
        <v>6.787169439018858</v>
      </c>
      <c r="BV21" s="141">
        <f t="shared" si="33"/>
        <v>8862.29873</v>
      </c>
      <c r="BW21" s="142">
        <f t="shared" si="34"/>
        <v>9.447849674829282</v>
      </c>
      <c r="BX21" s="129" t="e">
        <f t="shared" si="35"/>
        <v>#DIV/0!</v>
      </c>
    </row>
    <row r="22" spans="1:76" ht="21.75" customHeight="1">
      <c r="A22" s="121" t="s">
        <v>57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1192.56133</v>
      </c>
      <c r="AE22" s="132">
        <f t="shared" si="9"/>
        <v>1.0018156334005375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9">
        <f t="shared" si="12"/>
        <v>1.0018156334005375</v>
      </c>
      <c r="AL22" s="134">
        <f t="shared" si="13"/>
        <v>0.9613571968145209</v>
      </c>
      <c r="AM22" s="135">
        <f t="shared" si="14"/>
        <v>775.0542399999999</v>
      </c>
      <c r="AN22" s="135">
        <f t="shared" si="15"/>
        <v>-858.35534</v>
      </c>
      <c r="AO22" s="135"/>
      <c r="AP22" s="135"/>
      <c r="AQ22" s="129">
        <f t="shared" si="16"/>
        <v>2.8563858161067395</v>
      </c>
      <c r="AR22" s="136"/>
      <c r="AS22" s="137"/>
      <c r="AT22" s="129">
        <f t="shared" si="17"/>
        <v>0</v>
      </c>
      <c r="AU22" s="138">
        <v>1600</v>
      </c>
      <c r="AV22" s="130">
        <v>629.39825</v>
      </c>
      <c r="AW22" s="132">
        <f t="shared" si="18"/>
        <v>0.39337390624999996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9">
        <f t="shared" si="21"/>
        <v>0.39337390624999996</v>
      </c>
      <c r="BD22" s="126">
        <f t="shared" si="22"/>
        <v>0.47848382541566276</v>
      </c>
      <c r="BE22" s="135">
        <f t="shared" si="23"/>
        <v>-563.16308</v>
      </c>
      <c r="BF22" s="135">
        <f t="shared" si="24"/>
        <v>-0.9613571968145209</v>
      </c>
      <c r="BG22" s="135"/>
      <c r="BH22" s="135"/>
      <c r="BI22" s="129">
        <f t="shared" si="25"/>
        <v>0.5277701315369667</v>
      </c>
      <c r="BJ22" s="125">
        <v>1363</v>
      </c>
      <c r="BK22" s="130">
        <v>1076.76165</v>
      </c>
      <c r="BL22" s="132">
        <f t="shared" si="26"/>
        <v>0.7899938738077769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0.7899938738077769</v>
      </c>
      <c r="BS22" s="126">
        <f t="shared" si="30"/>
        <v>0.7931080085045468</v>
      </c>
      <c r="BT22" s="135">
        <f t="shared" si="31"/>
        <v>-115.79968000000008</v>
      </c>
      <c r="BU22" s="140">
        <f t="shared" si="32"/>
        <v>0.9028983440205963</v>
      </c>
      <c r="BV22" s="141">
        <f t="shared" si="33"/>
        <v>447.36339999999996</v>
      </c>
      <c r="BW22" s="142">
        <f t="shared" si="34"/>
        <v>1.7107795422055907</v>
      </c>
      <c r="BX22" s="129" t="e">
        <f t="shared" si="35"/>
        <v>#DIV/0!</v>
      </c>
    </row>
    <row r="23" spans="1:76" ht="21.75" customHeight="1">
      <c r="A23" s="531" t="s">
        <v>58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32">
        <v>1131</v>
      </c>
      <c r="G23" s="533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28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34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16.74691</v>
      </c>
      <c r="AE23" s="132">
        <f t="shared" si="9"/>
        <v>1.674691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9">
        <f t="shared" si="12"/>
        <v>1.674691</v>
      </c>
      <c r="AL23" s="535">
        <f t="shared" si="13"/>
        <v>0.013500154707267816</v>
      </c>
      <c r="AM23" s="135">
        <f t="shared" si="14"/>
        <v>13.99691</v>
      </c>
      <c r="AN23" s="135">
        <f t="shared" si="15"/>
        <v>-11.3936</v>
      </c>
      <c r="AO23" s="135"/>
      <c r="AP23" s="135"/>
      <c r="AQ23" s="129">
        <f t="shared" si="16"/>
        <v>6.089785454545455</v>
      </c>
      <c r="AR23" s="136"/>
      <c r="AS23" s="137"/>
      <c r="AT23" s="129">
        <f t="shared" si="17"/>
        <v>0</v>
      </c>
      <c r="AU23" s="168">
        <v>5</v>
      </c>
      <c r="AV23" s="130">
        <v>-43.13188</v>
      </c>
      <c r="AW23" s="132">
        <f t="shared" si="18"/>
        <v>-8.626376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9">
        <f t="shared" si="21"/>
        <v>-8.626376</v>
      </c>
      <c r="BD23" s="528">
        <f t="shared" si="22"/>
        <v>-0.03278990200523964</v>
      </c>
      <c r="BE23" s="135">
        <f t="shared" si="23"/>
        <v>-59.87879</v>
      </c>
      <c r="BF23" s="135">
        <f t="shared" si="24"/>
        <v>-0.013500154707267816</v>
      </c>
      <c r="BG23" s="135"/>
      <c r="BH23" s="135"/>
      <c r="BI23" s="129">
        <f t="shared" si="25"/>
        <v>-2.575512736379428</v>
      </c>
      <c r="BJ23" s="125">
        <v>0</v>
      </c>
      <c r="BK23" s="130">
        <v>0</v>
      </c>
      <c r="BL23" s="132" t="e">
        <f t="shared" si="26"/>
        <v>#DIV/0!</v>
      </c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28">
        <f t="shared" si="30"/>
        <v>0</v>
      </c>
      <c r="BT23" s="135">
        <f t="shared" si="31"/>
        <v>-16.74691</v>
      </c>
      <c r="BU23" s="140">
        <f t="shared" si="32"/>
        <v>0</v>
      </c>
      <c r="BV23" s="141">
        <f t="shared" si="33"/>
        <v>43.13188</v>
      </c>
      <c r="BW23" s="142">
        <f t="shared" si="34"/>
        <v>0</v>
      </c>
      <c r="BX23" s="129" t="e">
        <f t="shared" si="35"/>
        <v>#DIV/0!</v>
      </c>
    </row>
    <row r="24" spans="1:76" ht="13.5" customHeight="1" hidden="1">
      <c r="A24" s="531"/>
      <c r="B24" s="165"/>
      <c r="C24" s="166"/>
      <c r="D24" s="166" t="e">
        <f t="shared" si="37"/>
        <v>#DIV/0!</v>
      </c>
      <c r="E24" s="169">
        <f t="shared" si="0"/>
        <v>0</v>
      </c>
      <c r="F24" s="532"/>
      <c r="G24" s="533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28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34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81" t="e">
        <f t="shared" si="12"/>
        <v>#DIV/0!</v>
      </c>
      <c r="AL24" s="535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81" t="e">
        <f t="shared" si="21"/>
        <v>#DIV/0!</v>
      </c>
      <c r="BD24" s="528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t="shared" si="26"/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28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59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111857.737</v>
      </c>
      <c r="AD25" s="194">
        <f>AD12+AD17</f>
        <v>42175.48851</v>
      </c>
      <c r="AE25" s="196">
        <f t="shared" si="9"/>
        <v>0.37704578727531385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203">
        <f t="shared" si="12"/>
        <v>0.37704578727531385</v>
      </c>
      <c r="AL25" s="198">
        <f t="shared" si="13"/>
        <v>33.99884633879303</v>
      </c>
      <c r="AM25" s="199">
        <f t="shared" si="14"/>
        <v>16407.091280000004</v>
      </c>
      <c r="AN25" s="199">
        <f t="shared" si="15"/>
        <v>-56910.91159</v>
      </c>
      <c r="AO25" s="199"/>
      <c r="AP25" s="199"/>
      <c r="AQ25" s="193">
        <f t="shared" si="16"/>
        <v>1.6367136897788348</v>
      </c>
      <c r="AR25" s="200"/>
      <c r="AS25" s="201"/>
      <c r="AT25" s="193">
        <f t="shared" si="17"/>
        <v>0</v>
      </c>
      <c r="AU25" s="202">
        <f>AU12+AU17</f>
        <v>102170</v>
      </c>
      <c r="AV25" s="194">
        <f>AV12+AV17</f>
        <v>42664.15184</v>
      </c>
      <c r="AW25" s="196">
        <f t="shared" si="18"/>
        <v>0.41758003171185276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203">
        <f t="shared" si="21"/>
        <v>0.41758003171185276</v>
      </c>
      <c r="BD25" s="190">
        <f t="shared" si="22"/>
        <v>32.434323706044445</v>
      </c>
      <c r="BE25" s="199">
        <f t="shared" si="23"/>
        <v>488.66332999999577</v>
      </c>
      <c r="BF25" s="199">
        <f t="shared" si="24"/>
        <v>-33.99884633879303</v>
      </c>
      <c r="BG25" s="199"/>
      <c r="BH25" s="199"/>
      <c r="BI25" s="193">
        <f t="shared" si="25"/>
        <v>1.0115864296363546</v>
      </c>
      <c r="BJ25" s="189">
        <f>BJ12+BJ17</f>
        <v>152800.8</v>
      </c>
      <c r="BK25" s="194">
        <f>BK12+BK17</f>
        <v>54804.412769999995</v>
      </c>
      <c r="BL25" s="196">
        <f t="shared" si="26"/>
        <v>0.3586657450091884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0.3586657450091884</v>
      </c>
      <c r="BS25" s="190">
        <f t="shared" si="30"/>
        <v>40.367168230105385</v>
      </c>
      <c r="BT25" s="199">
        <f t="shared" si="31"/>
        <v>12628.924259999993</v>
      </c>
      <c r="BU25" s="204">
        <f t="shared" si="32"/>
        <v>1.2994375336519366</v>
      </c>
      <c r="BV25" s="205">
        <f t="shared" si="33"/>
        <v>12140.260929999997</v>
      </c>
      <c r="BW25" s="206">
        <f t="shared" si="34"/>
        <v>1.2845541375234333</v>
      </c>
      <c r="BX25" s="193" t="e">
        <f t="shared" si="35"/>
        <v>#DIV/0!</v>
      </c>
    </row>
    <row r="26" spans="1:76" ht="20.25" customHeight="1">
      <c r="A26" s="207" t="s">
        <v>60</v>
      </c>
      <c r="B26" s="208">
        <v>11588</v>
      </c>
      <c r="C26" s="209">
        <v>11588</v>
      </c>
      <c r="D26" s="209">
        <f t="shared" si="37"/>
        <v>100</v>
      </c>
      <c r="E26" s="210">
        <f t="shared" si="0"/>
        <v>3.4618326083839204</v>
      </c>
      <c r="F26" s="208">
        <v>12784</v>
      </c>
      <c r="G26" s="209">
        <v>12784</v>
      </c>
      <c r="H26" s="209">
        <f t="shared" si="38"/>
        <v>100</v>
      </c>
      <c r="I26" s="210">
        <f t="shared" si="1"/>
        <v>3.782852881821356</v>
      </c>
      <c r="J26" s="211">
        <v>14739</v>
      </c>
      <c r="K26" s="209">
        <v>14739</v>
      </c>
      <c r="L26" s="209">
        <f t="shared" si="39"/>
        <v>100</v>
      </c>
      <c r="M26" s="212">
        <f t="shared" si="2"/>
        <v>4.04995553530077</v>
      </c>
      <c r="N26" s="213">
        <f t="shared" si="3"/>
        <v>3151</v>
      </c>
      <c r="O26" s="213">
        <f t="shared" si="4"/>
        <v>1955</v>
      </c>
      <c r="P26" s="214">
        <f t="shared" si="40"/>
        <v>1.2719192267863306</v>
      </c>
      <c r="Q26" s="215">
        <f t="shared" si="41"/>
        <v>1.1529255319148937</v>
      </c>
      <c r="R26" s="208">
        <v>16095</v>
      </c>
      <c r="S26" s="216">
        <v>4026</v>
      </c>
      <c r="T26" s="211">
        <v>10949</v>
      </c>
      <c r="U26" s="211">
        <v>14646</v>
      </c>
      <c r="V26" s="209">
        <v>16095</v>
      </c>
      <c r="W26" s="209">
        <f t="shared" si="42"/>
        <v>100</v>
      </c>
      <c r="X26" s="217">
        <f t="shared" si="5"/>
        <v>5.235306552816053</v>
      </c>
      <c r="Y26" s="211">
        <f t="shared" si="6"/>
        <v>3311</v>
      </c>
      <c r="Z26" s="209">
        <f t="shared" si="7"/>
        <v>1356</v>
      </c>
      <c r="AA26" s="214">
        <f t="shared" si="36"/>
        <v>1.2589956195244054</v>
      </c>
      <c r="AB26" s="215">
        <f t="shared" si="8"/>
        <v>1.092000814166497</v>
      </c>
      <c r="AC26" s="208">
        <v>37656</v>
      </c>
      <c r="AD26" s="216">
        <v>17998</v>
      </c>
      <c r="AE26" s="218">
        <f t="shared" si="9"/>
        <v>0.47795835988952623</v>
      </c>
      <c r="AF26" s="211"/>
      <c r="AG26" s="218">
        <f t="shared" si="10"/>
        <v>0</v>
      </c>
      <c r="AH26" s="211"/>
      <c r="AI26" s="218">
        <f t="shared" si="11"/>
        <v>0</v>
      </c>
      <c r="AJ26" s="209"/>
      <c r="AK26" s="225">
        <f t="shared" si="12"/>
        <v>0.47795835988952623</v>
      </c>
      <c r="AL26" s="220">
        <f t="shared" si="13"/>
        <v>14.508693509513467</v>
      </c>
      <c r="AM26" s="221">
        <f t="shared" si="14"/>
        <v>13972</v>
      </c>
      <c r="AN26" s="221">
        <f t="shared" si="15"/>
        <v>-10949</v>
      </c>
      <c r="AO26" s="221"/>
      <c r="AP26" s="221"/>
      <c r="AQ26" s="215">
        <f t="shared" si="16"/>
        <v>4.470442126179831</v>
      </c>
      <c r="AR26" s="222"/>
      <c r="AS26" s="223"/>
      <c r="AT26" s="215">
        <f t="shared" si="17"/>
        <v>0</v>
      </c>
      <c r="AU26" s="224">
        <v>33517</v>
      </c>
      <c r="AV26" s="216">
        <v>11588</v>
      </c>
      <c r="AW26" s="218">
        <f t="shared" si="18"/>
        <v>0.345735000149178</v>
      </c>
      <c r="AX26" s="211"/>
      <c r="AY26" s="218">
        <f t="shared" si="19"/>
        <v>0</v>
      </c>
      <c r="AZ26" s="211"/>
      <c r="BA26" s="218">
        <f t="shared" si="20"/>
        <v>0</v>
      </c>
      <c r="BB26" s="209"/>
      <c r="BC26" s="225">
        <f t="shared" si="21"/>
        <v>0.345735000149178</v>
      </c>
      <c r="BD26" s="212">
        <f t="shared" si="22"/>
        <v>8.809478845733524</v>
      </c>
      <c r="BE26" s="221">
        <f t="shared" si="23"/>
        <v>-6410</v>
      </c>
      <c r="BF26" s="221">
        <f t="shared" si="24"/>
        <v>-14.508693509513467</v>
      </c>
      <c r="BG26" s="221"/>
      <c r="BH26" s="221"/>
      <c r="BI26" s="215">
        <f t="shared" si="25"/>
        <v>0.6438493165907323</v>
      </c>
      <c r="BJ26" s="211">
        <v>36047</v>
      </c>
      <c r="BK26" s="216">
        <v>15020</v>
      </c>
      <c r="BL26" s="218">
        <f t="shared" si="26"/>
        <v>0.416678225649846</v>
      </c>
      <c r="BM26" s="211"/>
      <c r="BN26" s="218">
        <f t="shared" si="27"/>
        <v>0</v>
      </c>
      <c r="BO26" s="211"/>
      <c r="BP26" s="218">
        <f t="shared" si="28"/>
        <v>0</v>
      </c>
      <c r="BQ26" s="209"/>
      <c r="BR26" s="225">
        <f t="shared" si="29"/>
        <v>0.416678225649846</v>
      </c>
      <c r="BS26" s="212">
        <f t="shared" si="30"/>
        <v>11.06324903727607</v>
      </c>
      <c r="BT26" s="221">
        <f t="shared" si="31"/>
        <v>-2978</v>
      </c>
      <c r="BU26" s="226">
        <f t="shared" si="32"/>
        <v>0.8345371707967552</v>
      </c>
      <c r="BV26" s="227">
        <f t="shared" si="33"/>
        <v>3432</v>
      </c>
      <c r="BW26" s="228">
        <f t="shared" si="34"/>
        <v>1.2961684501208146</v>
      </c>
      <c r="BX26" s="229" t="e">
        <f t="shared" si="35"/>
        <v>#DIV/0!</v>
      </c>
    </row>
    <row r="27" spans="1:76" ht="22.5" customHeight="1">
      <c r="A27" s="121" t="s">
        <v>61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26350.013</v>
      </c>
      <c r="AD27" s="130">
        <v>5553.55238</v>
      </c>
      <c r="AE27" s="132">
        <f t="shared" si="9"/>
        <v>0.21076089715781166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9">
        <f t="shared" si="12"/>
        <v>0.21076089715781166</v>
      </c>
      <c r="AL27" s="134">
        <f t="shared" si="13"/>
        <v>4.476874617760255</v>
      </c>
      <c r="AM27" s="135">
        <f t="shared" si="14"/>
        <v>3321.33086</v>
      </c>
      <c r="AN27" s="135">
        <f t="shared" si="15"/>
        <v>-5917.714</v>
      </c>
      <c r="AO27" s="135"/>
      <c r="AP27" s="135"/>
      <c r="AQ27" s="129">
        <f t="shared" si="16"/>
        <v>2.4879037901220484</v>
      </c>
      <c r="AR27" s="136"/>
      <c r="AS27" s="137"/>
      <c r="AT27" s="129">
        <f t="shared" si="17"/>
        <v>0</v>
      </c>
      <c r="AU27" s="138">
        <v>94597.39552</v>
      </c>
      <c r="AV27" s="130">
        <v>13562.01757</v>
      </c>
      <c r="AW27" s="132">
        <f t="shared" si="18"/>
        <v>0.14336565499980056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9">
        <f t="shared" si="21"/>
        <v>0.14336565499980056</v>
      </c>
      <c r="BD27" s="126">
        <f t="shared" si="22"/>
        <v>10.31017491270119</v>
      </c>
      <c r="BE27" s="135">
        <f t="shared" si="23"/>
        <v>8008.46519</v>
      </c>
      <c r="BF27" s="135">
        <f t="shared" si="24"/>
        <v>-4.476874617760255</v>
      </c>
      <c r="BG27" s="135"/>
      <c r="BH27" s="135"/>
      <c r="BI27" s="129">
        <f t="shared" si="25"/>
        <v>2.4420436942020882</v>
      </c>
      <c r="BJ27" s="125">
        <v>42869.6176</v>
      </c>
      <c r="BK27" s="130">
        <v>8368.94175</v>
      </c>
      <c r="BL27" s="132">
        <f t="shared" si="26"/>
        <v>0.19521848382431106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0.19521848382431106</v>
      </c>
      <c r="BS27" s="126">
        <f t="shared" si="30"/>
        <v>6.164293392723503</v>
      </c>
      <c r="BT27" s="135">
        <f t="shared" si="31"/>
        <v>2815.38937</v>
      </c>
      <c r="BU27" s="140">
        <f t="shared" si="32"/>
        <v>1.5069528794108538</v>
      </c>
      <c r="BV27" s="141">
        <f t="shared" si="33"/>
        <v>-5193.07582</v>
      </c>
      <c r="BW27" s="142">
        <f t="shared" si="34"/>
        <v>0.6170867798101518</v>
      </c>
      <c r="BX27" s="129" t="e">
        <f t="shared" si="35"/>
        <v>#DIV/0!</v>
      </c>
    </row>
    <row r="28" spans="1:76" ht="20.25" customHeight="1">
      <c r="A28" s="121" t="s">
        <v>62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57398.24273</v>
      </c>
      <c r="AE28" s="132">
        <f t="shared" si="9"/>
        <v>0.4156401541681149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9">
        <f t="shared" si="12"/>
        <v>0.4156401541681149</v>
      </c>
      <c r="AL28" s="134">
        <f t="shared" si="13"/>
        <v>46.270336245928966</v>
      </c>
      <c r="AM28" s="135">
        <f t="shared" si="14"/>
        <v>24584.590469999996</v>
      </c>
      <c r="AN28" s="135">
        <f t="shared" si="15"/>
        <v>-84283.81546</v>
      </c>
      <c r="AO28" s="135"/>
      <c r="AP28" s="135"/>
      <c r="AQ28" s="129">
        <f t="shared" si="16"/>
        <v>1.7492183520201658</v>
      </c>
      <c r="AR28" s="136"/>
      <c r="AS28" s="137"/>
      <c r="AT28" s="129">
        <f t="shared" si="17"/>
        <v>0</v>
      </c>
      <c r="AU28" s="138">
        <v>160468.5</v>
      </c>
      <c r="AV28" s="130">
        <v>63001.53941</v>
      </c>
      <c r="AW28" s="132">
        <f t="shared" si="18"/>
        <v>0.392610010126598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9">
        <f t="shared" si="21"/>
        <v>0.392610010126598</v>
      </c>
      <c r="BD28" s="126">
        <f t="shared" si="22"/>
        <v>47.89529933388349</v>
      </c>
      <c r="BE28" s="135">
        <f t="shared" si="23"/>
        <v>5603.2966799999995</v>
      </c>
      <c r="BF28" s="135">
        <f t="shared" si="24"/>
        <v>-46.270336245928966</v>
      </c>
      <c r="BG28" s="135"/>
      <c r="BH28" s="135"/>
      <c r="BI28" s="129">
        <f t="shared" si="25"/>
        <v>1.0976213976856013</v>
      </c>
      <c r="BJ28" s="125">
        <v>142197.2</v>
      </c>
      <c r="BK28" s="130">
        <v>55781.681</v>
      </c>
      <c r="BL28" s="132">
        <f t="shared" si="26"/>
        <v>0.3922839619908127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0.3922839619908127</v>
      </c>
      <c r="BS28" s="126">
        <f t="shared" si="30"/>
        <v>41.086992584613235</v>
      </c>
      <c r="BT28" s="135">
        <f t="shared" si="31"/>
        <v>-1616.5617300000013</v>
      </c>
      <c r="BU28" s="140">
        <f t="shared" si="32"/>
        <v>0.9718360414341556</v>
      </c>
      <c r="BV28" s="141">
        <f t="shared" si="33"/>
        <v>-7219.858410000001</v>
      </c>
      <c r="BW28" s="142">
        <f t="shared" si="34"/>
        <v>0.8854018730714694</v>
      </c>
      <c r="BX28" s="129" t="e">
        <f t="shared" si="35"/>
        <v>#DIV/0!</v>
      </c>
    </row>
    <row r="29" spans="1:76" ht="20.25" customHeight="1">
      <c r="A29" s="121" t="s">
        <v>63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327.488</v>
      </c>
      <c r="AE29" s="132">
        <f t="shared" si="9"/>
        <v>0.27734417344173445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9">
        <f t="shared" si="12"/>
        <v>0.27734417344173445</v>
      </c>
      <c r="AL29" s="134">
        <f t="shared" si="13"/>
        <v>0.26399727858892913</v>
      </c>
      <c r="AM29" s="135">
        <f t="shared" si="14"/>
        <v>177.288</v>
      </c>
      <c r="AN29" s="135">
        <f t="shared" si="15"/>
        <v>-421.54599</v>
      </c>
      <c r="AO29" s="135"/>
      <c r="AP29" s="135"/>
      <c r="AQ29" s="129">
        <f t="shared" si="16"/>
        <v>2.1803462050599203</v>
      </c>
      <c r="AR29" s="136"/>
      <c r="AS29" s="137"/>
      <c r="AT29" s="129">
        <f t="shared" si="17"/>
        <v>0</v>
      </c>
      <c r="AU29" s="138">
        <v>617.389</v>
      </c>
      <c r="AV29" s="130">
        <v>312.889</v>
      </c>
      <c r="AW29" s="132">
        <f t="shared" si="18"/>
        <v>0.5067939338083445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9">
        <f t="shared" si="21"/>
        <v>0.5067939338083445</v>
      </c>
      <c r="BD29" s="126">
        <f t="shared" si="22"/>
        <v>0.2378658117503208</v>
      </c>
      <c r="BE29" s="135">
        <f t="shared" si="23"/>
        <v>-14.59899999999999</v>
      </c>
      <c r="BF29" s="135">
        <f t="shared" si="24"/>
        <v>-0.26399727858892913</v>
      </c>
      <c r="BG29" s="135"/>
      <c r="BH29" s="135"/>
      <c r="BI29" s="129">
        <f t="shared" si="25"/>
        <v>0.955421267344147</v>
      </c>
      <c r="BJ29" s="125">
        <v>494</v>
      </c>
      <c r="BK29" s="130">
        <v>1282.332</v>
      </c>
      <c r="BL29" s="132">
        <f t="shared" si="26"/>
        <v>2.5958137651821866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2.5958137651821866</v>
      </c>
      <c r="BS29" s="126">
        <f t="shared" si="30"/>
        <v>0.9445245182735219</v>
      </c>
      <c r="BT29" s="135">
        <f t="shared" si="31"/>
        <v>954.844</v>
      </c>
      <c r="BU29" s="140">
        <f t="shared" si="32"/>
        <v>3.9156610318546026</v>
      </c>
      <c r="BV29" s="141">
        <f t="shared" si="33"/>
        <v>969.4430000000001</v>
      </c>
      <c r="BW29" s="142">
        <f t="shared" si="34"/>
        <v>4.098360760525298</v>
      </c>
      <c r="BX29" s="129" t="e">
        <f t="shared" si="35"/>
        <v>#DIV/0!</v>
      </c>
    </row>
    <row r="30" spans="1:76" ht="30.75" customHeight="1" hidden="1">
      <c r="A30" s="121" t="s">
        <v>64</v>
      </c>
      <c r="B30" s="122">
        <v>0</v>
      </c>
      <c r="C30" s="123">
        <v>0</v>
      </c>
      <c r="D30" s="123" t="s">
        <v>65</v>
      </c>
      <c r="E30" s="124">
        <f t="shared" si="0"/>
        <v>0</v>
      </c>
      <c r="F30" s="122">
        <v>0</v>
      </c>
      <c r="G30" s="123">
        <v>0</v>
      </c>
      <c r="H30" s="123" t="s">
        <v>65</v>
      </c>
      <c r="I30" s="124" t="s">
        <v>65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65</v>
      </c>
      <c r="Q30" s="129" t="s">
        <v>65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9" t="e">
        <f t="shared" si="12"/>
        <v>#DIV/0!</v>
      </c>
      <c r="AL30" s="134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138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9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26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66</v>
      </c>
      <c r="B31" s="122">
        <v>0</v>
      </c>
      <c r="C31" s="123">
        <v>0</v>
      </c>
      <c r="D31" s="123" t="s">
        <v>65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65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9">
        <f t="shared" si="12"/>
        <v>1</v>
      </c>
      <c r="AL31" s="134">
        <f t="shared" si="13"/>
        <v>0.4030640490474905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138">
        <v>0</v>
      </c>
      <c r="AV31" s="130">
        <v>500</v>
      </c>
      <c r="AW31" s="132" t="e">
        <f t="shared" si="18"/>
        <v>#DIV/0!</v>
      </c>
      <c r="AX31" s="125"/>
      <c r="AY31" s="132" t="e">
        <f t="shared" si="19"/>
        <v>#DIV/0!</v>
      </c>
      <c r="AZ31" s="125"/>
      <c r="BA31" s="132" t="e">
        <f t="shared" si="20"/>
        <v>#DIV/0!</v>
      </c>
      <c r="BB31" s="123"/>
      <c r="BC31" s="139"/>
      <c r="BD31" s="126">
        <f t="shared" si="22"/>
        <v>0.3801121352145981</v>
      </c>
      <c r="BE31" s="135">
        <f t="shared" si="23"/>
        <v>0</v>
      </c>
      <c r="BF31" s="135">
        <f t="shared" si="24"/>
        <v>-0.4030640490474905</v>
      </c>
      <c r="BG31" s="135"/>
      <c r="BH31" s="135"/>
      <c r="BI31" s="129">
        <f t="shared" si="25"/>
        <v>1</v>
      </c>
      <c r="BJ31" s="125">
        <v>675</v>
      </c>
      <c r="BK31" s="130">
        <v>509.6</v>
      </c>
      <c r="BL31" s="132"/>
      <c r="BM31" s="125"/>
      <c r="BN31" s="132">
        <f t="shared" si="27"/>
        <v>0</v>
      </c>
      <c r="BO31" s="125"/>
      <c r="BP31" s="132">
        <f t="shared" si="28"/>
        <v>0</v>
      </c>
      <c r="BQ31" s="123"/>
      <c r="BR31" s="139">
        <f t="shared" si="29"/>
        <v>0.754962962962963</v>
      </c>
      <c r="BS31" s="126">
        <f t="shared" si="30"/>
        <v>0.3753549739943999</v>
      </c>
      <c r="BT31" s="135">
        <f t="shared" si="31"/>
        <v>9.600000000000023</v>
      </c>
      <c r="BU31" s="140">
        <f t="shared" si="32"/>
        <v>1.0192</v>
      </c>
      <c r="BV31" s="141">
        <f t="shared" si="33"/>
        <v>9.600000000000023</v>
      </c>
      <c r="BW31" s="142">
        <f t="shared" si="34"/>
        <v>1.0192</v>
      </c>
      <c r="BX31" s="129" t="e">
        <f t="shared" si="35"/>
        <v>#DIV/0!</v>
      </c>
    </row>
    <row r="32" spans="1:76" ht="27.75" customHeight="1">
      <c r="A32" s="230" t="s">
        <v>67</v>
      </c>
      <c r="B32" s="231">
        <v>-3256.22251</v>
      </c>
      <c r="C32" s="232">
        <v>-3256.22251</v>
      </c>
      <c r="D32" s="232">
        <f>C32/B32*100</f>
        <v>100</v>
      </c>
      <c r="E32" s="233">
        <f t="shared" si="0"/>
        <v>-0.972773322857416</v>
      </c>
      <c r="F32" s="231">
        <v>-2633.60188</v>
      </c>
      <c r="G32" s="232">
        <v>-2633.60188</v>
      </c>
      <c r="H32" s="232">
        <f>G32/F32*100</f>
        <v>100</v>
      </c>
      <c r="I32" s="233">
        <f>G32/G$34*100</f>
        <v>-0.779296656862339</v>
      </c>
      <c r="J32" s="234">
        <v>-884.0892</v>
      </c>
      <c r="K32" s="232">
        <v>-884.0892</v>
      </c>
      <c r="L32" s="232">
        <f t="shared" si="39"/>
        <v>100</v>
      </c>
      <c r="M32" s="235">
        <f t="shared" si="2"/>
        <v>-0.24292841775151838</v>
      </c>
      <c r="N32" s="236">
        <f t="shared" si="3"/>
        <v>2372.13331</v>
      </c>
      <c r="O32" s="236">
        <f t="shared" si="4"/>
        <v>1749.5126800000003</v>
      </c>
      <c r="P32" s="237">
        <f>K32/C32</f>
        <v>0.2715076126661872</v>
      </c>
      <c r="Q32" s="238">
        <f>K32/G32</f>
        <v>0.3356958417724094</v>
      </c>
      <c r="R32" s="231">
        <v>-582.88596</v>
      </c>
      <c r="S32" s="239">
        <v>-582.88596</v>
      </c>
      <c r="T32" s="234">
        <v>-582.88596</v>
      </c>
      <c r="U32" s="234">
        <v>-582.88596</v>
      </c>
      <c r="V32" s="232">
        <v>-612.44596</v>
      </c>
      <c r="W32" s="232">
        <f>V32/R32*100</f>
        <v>105.07131789552797</v>
      </c>
      <c r="X32" s="240">
        <f t="shared" si="5"/>
        <v>-0.19921356617792593</v>
      </c>
      <c r="Y32" s="234">
        <f t="shared" si="6"/>
        <v>2021.1559200000002</v>
      </c>
      <c r="Z32" s="232">
        <f t="shared" si="7"/>
        <v>271.64324</v>
      </c>
      <c r="AA32" s="237">
        <f>V32/G32</f>
        <v>0.2325506997283887</v>
      </c>
      <c r="AB32" s="238">
        <f t="shared" si="8"/>
        <v>0.6927422708025389</v>
      </c>
      <c r="AC32" s="231">
        <v>-0.010750000000000001</v>
      </c>
      <c r="AD32" s="239">
        <v>96.99198</v>
      </c>
      <c r="AE32" s="241">
        <f t="shared" si="9"/>
        <v>-9022.50976744186</v>
      </c>
      <c r="AF32" s="234"/>
      <c r="AG32" s="241">
        <f t="shared" si="10"/>
        <v>0</v>
      </c>
      <c r="AH32" s="234"/>
      <c r="AI32" s="241">
        <f t="shared" si="11"/>
        <v>0</v>
      </c>
      <c r="AJ32" s="232"/>
      <c r="AK32" s="246">
        <f t="shared" si="12"/>
        <v>-9022.50976744186</v>
      </c>
      <c r="AL32" s="167">
        <f t="shared" si="13"/>
        <v>0.07818796036786643</v>
      </c>
      <c r="AM32" s="243">
        <f t="shared" si="14"/>
        <v>679.87794</v>
      </c>
      <c r="AN32" s="243">
        <f t="shared" si="15"/>
        <v>582.88596</v>
      </c>
      <c r="AO32" s="243"/>
      <c r="AP32" s="243"/>
      <c r="AQ32" s="238">
        <f t="shared" si="16"/>
        <v>-0.1663995818324394</v>
      </c>
      <c r="AR32" s="244"/>
      <c r="AS32" s="245"/>
      <c r="AT32" s="238">
        <f t="shared" si="17"/>
        <v>0</v>
      </c>
      <c r="AU32" s="168">
        <v>0</v>
      </c>
      <c r="AV32" s="239">
        <v>-88.46698</v>
      </c>
      <c r="AW32" s="241" t="e">
        <f t="shared" si="18"/>
        <v>#DIV/0!</v>
      </c>
      <c r="AX32" s="234"/>
      <c r="AY32" s="241" t="e">
        <f t="shared" si="19"/>
        <v>#DIV/0!</v>
      </c>
      <c r="AZ32" s="234"/>
      <c r="BA32" s="241" t="e">
        <f t="shared" si="20"/>
        <v>#DIV/0!</v>
      </c>
      <c r="BB32" s="232"/>
      <c r="BC32" s="246"/>
      <c r="BD32" s="235">
        <f t="shared" si="22"/>
        <v>-0.06725474532757429</v>
      </c>
      <c r="BE32" s="243">
        <f t="shared" si="23"/>
        <v>-185.45896</v>
      </c>
      <c r="BF32" s="243">
        <f t="shared" si="24"/>
        <v>-0.07818796036786643</v>
      </c>
      <c r="BG32" s="243"/>
      <c r="BH32" s="243"/>
      <c r="BI32" s="238">
        <f t="shared" si="25"/>
        <v>-0.9121061349608495</v>
      </c>
      <c r="BJ32" s="234">
        <v>-2.1488</v>
      </c>
      <c r="BK32" s="239">
        <v>-2.1488</v>
      </c>
      <c r="BL32" s="241"/>
      <c r="BM32" s="234"/>
      <c r="BN32" s="241">
        <f t="shared" si="27"/>
        <v>0</v>
      </c>
      <c r="BO32" s="234"/>
      <c r="BP32" s="241">
        <f t="shared" si="28"/>
        <v>0</v>
      </c>
      <c r="BQ32" s="232"/>
      <c r="BR32" s="246">
        <f t="shared" si="29"/>
        <v>1</v>
      </c>
      <c r="BS32" s="235">
        <f t="shared" si="30"/>
        <v>-0.0015827369861051144</v>
      </c>
      <c r="BT32" s="243">
        <f t="shared" si="31"/>
        <v>-99.14077999999999</v>
      </c>
      <c r="BU32" s="247">
        <f t="shared" si="32"/>
        <v>-0.022154409055264158</v>
      </c>
      <c r="BV32" s="248">
        <f t="shared" si="33"/>
        <v>86.31818000000001</v>
      </c>
      <c r="BW32" s="249">
        <f t="shared" si="34"/>
        <v>0.024289288500636056</v>
      </c>
      <c r="BX32" s="250" t="e">
        <f t="shared" si="35"/>
        <v>#DIV/0!</v>
      </c>
    </row>
    <row r="33" spans="1:76" ht="23.25" customHeight="1">
      <c r="A33" s="185" t="s">
        <v>68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203782.80225</v>
      </c>
      <c r="AD33" s="194">
        <f>AD26+AD27+AD28+AD29+AD30+AD31+AD32</f>
        <v>81874.27509000001</v>
      </c>
      <c r="AE33" s="196">
        <f t="shared" si="9"/>
        <v>0.40177225058254395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203">
        <f t="shared" si="12"/>
        <v>0.40177225058254395</v>
      </c>
      <c r="AL33" s="198">
        <f t="shared" si="13"/>
        <v>66.00115366120698</v>
      </c>
      <c r="AM33" s="199">
        <f t="shared" si="14"/>
        <v>43235.08727000001</v>
      </c>
      <c r="AN33" s="199">
        <f t="shared" si="15"/>
        <v>-101004.18948999999</v>
      </c>
      <c r="AO33" s="199"/>
      <c r="AP33" s="199"/>
      <c r="AQ33" s="193">
        <f t="shared" si="16"/>
        <v>2.1189439972550645</v>
      </c>
      <c r="AR33" s="200"/>
      <c r="AS33" s="201"/>
      <c r="AT33" s="193">
        <f t="shared" si="17"/>
        <v>0</v>
      </c>
      <c r="AU33" s="202">
        <f>AU26+AU27+AU28+AU29+AU30+AU31+AU32</f>
        <v>289200.28452000004</v>
      </c>
      <c r="AV33" s="194">
        <f>AV26+AV27+AV28+AV29+AV30+AV31+AV32</f>
        <v>88875.97899999999</v>
      </c>
      <c r="AW33" s="196">
        <f t="shared" si="18"/>
        <v>0.3073163608656604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203">
        <f>AV33/AU33</f>
        <v>0.3073163608656604</v>
      </c>
      <c r="BD33" s="190">
        <f t="shared" si="22"/>
        <v>67.56567629395555</v>
      </c>
      <c r="BE33" s="199">
        <f t="shared" si="23"/>
        <v>7001.703909999982</v>
      </c>
      <c r="BF33" s="199">
        <f t="shared" si="24"/>
        <v>-66.00115366120698</v>
      </c>
      <c r="BG33" s="199"/>
      <c r="BH33" s="199"/>
      <c r="BI33" s="193">
        <f t="shared" si="25"/>
        <v>1.0855177514830316</v>
      </c>
      <c r="BJ33" s="189">
        <f>BJ26+BJ27+BJ28+BJ29+BJ30+BJ31+BJ32</f>
        <v>222280.6688</v>
      </c>
      <c r="BK33" s="194">
        <f>BK26+BK27+BK28+BK29+BK30+BK31+BK32</f>
        <v>80960.40595</v>
      </c>
      <c r="BL33" s="196">
        <f>BK33/BJ33</f>
        <v>0.36422603183205826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0.36422603183205826</v>
      </c>
      <c r="BS33" s="190">
        <f t="shared" si="30"/>
        <v>59.632831769894636</v>
      </c>
      <c r="BT33" s="199">
        <f t="shared" si="31"/>
        <v>-913.8691400000098</v>
      </c>
      <c r="BU33" s="204">
        <f t="shared" si="32"/>
        <v>0.9888381406858816</v>
      </c>
      <c r="BV33" s="205">
        <f t="shared" si="33"/>
        <v>-7915.573049999992</v>
      </c>
      <c r="BW33" s="206">
        <f t="shared" si="34"/>
        <v>0.910936867992194</v>
      </c>
      <c r="BX33" s="193" t="e">
        <f t="shared" si="35"/>
        <v>#DIV/0!</v>
      </c>
    </row>
    <row r="34" spans="1:76" ht="15" customHeight="1">
      <c r="A34" s="529" t="s">
        <v>69</v>
      </c>
      <c r="B34" s="524">
        <f>B25+B33</f>
        <v>338876</v>
      </c>
      <c r="C34" s="511">
        <f>C25+C33</f>
        <v>334736</v>
      </c>
      <c r="D34" s="511">
        <f>C34/B34*100</f>
        <v>98.77831419162172</v>
      </c>
      <c r="E34" s="527">
        <f t="shared" si="0"/>
        <v>100</v>
      </c>
      <c r="F34" s="524">
        <f>F25+F33</f>
        <v>346728.06064</v>
      </c>
      <c r="G34" s="511">
        <v>337946</v>
      </c>
      <c r="H34" s="511">
        <f>G34/F34*100</f>
        <v>97.46716183749598</v>
      </c>
      <c r="I34" s="527">
        <f>G34/G$34*100</f>
        <v>100</v>
      </c>
      <c r="J34" s="519">
        <f>J25+J33</f>
        <v>374557.08574</v>
      </c>
      <c r="K34" s="511">
        <f>K25+K33</f>
        <v>363929.92149</v>
      </c>
      <c r="L34" s="511">
        <f t="shared" si="39"/>
        <v>97.16273843037723</v>
      </c>
      <c r="M34" s="513">
        <f t="shared" si="2"/>
        <v>100</v>
      </c>
      <c r="N34" s="526">
        <f t="shared" si="3"/>
        <v>29193.92148999998</v>
      </c>
      <c r="O34" s="526">
        <f t="shared" si="4"/>
        <v>25983.92148999998</v>
      </c>
      <c r="P34" s="520">
        <f>K34/C34</f>
        <v>1.0872147647399741</v>
      </c>
      <c r="Q34" s="510">
        <f>K34/G34</f>
        <v>1.0768877912151644</v>
      </c>
      <c r="R34" s="524">
        <f>R25+R33</f>
        <v>321833.36404</v>
      </c>
      <c r="S34" s="517">
        <f>S25+S33</f>
        <v>64407.585049999994</v>
      </c>
      <c r="T34" s="511">
        <f>T25+T33</f>
        <v>157915.10108</v>
      </c>
      <c r="U34" s="511">
        <f>U25+U33</f>
        <v>220415.06418</v>
      </c>
      <c r="V34" s="511">
        <f>V25+V33</f>
        <v>307431.85403999995</v>
      </c>
      <c r="W34" s="511">
        <f>V34/R34*100</f>
        <v>95.52516562633011</v>
      </c>
      <c r="X34" s="525">
        <f t="shared" si="5"/>
        <v>100</v>
      </c>
      <c r="Y34" s="519">
        <f t="shared" si="6"/>
        <v>-30514.145960000053</v>
      </c>
      <c r="Z34" s="511">
        <f t="shared" si="7"/>
        <v>-56498.06745000003</v>
      </c>
      <c r="AA34" s="520">
        <f>V34/G34</f>
        <v>0.9097070361537049</v>
      </c>
      <c r="AB34" s="510">
        <f t="shared" si="8"/>
        <v>0.8447556408148966</v>
      </c>
      <c r="AC34" s="524">
        <f>AC25+AC33</f>
        <v>315640.53925000003</v>
      </c>
      <c r="AD34" s="517">
        <f>AD25+AD33</f>
        <v>124049.7636</v>
      </c>
      <c r="AE34" s="518">
        <f t="shared" si="9"/>
        <v>0.39300960483326125</v>
      </c>
      <c r="AF34" s="511">
        <f>AF25+AF33</f>
        <v>0</v>
      </c>
      <c r="AG34" s="518">
        <f t="shared" si="10"/>
        <v>0</v>
      </c>
      <c r="AH34" s="511">
        <f>AH25+AH33</f>
        <v>0</v>
      </c>
      <c r="AI34" s="518">
        <f t="shared" si="11"/>
        <v>0</v>
      </c>
      <c r="AJ34" s="511">
        <f>AJ25+AJ33</f>
        <v>0</v>
      </c>
      <c r="AK34" s="512">
        <f t="shared" si="12"/>
        <v>0.39300960483326125</v>
      </c>
      <c r="AL34" s="523">
        <f t="shared" si="13"/>
        <v>100</v>
      </c>
      <c r="AM34" s="514">
        <f t="shared" si="14"/>
        <v>59642.17855000001</v>
      </c>
      <c r="AN34" s="514">
        <f t="shared" si="15"/>
        <v>-157915.10108</v>
      </c>
      <c r="AO34" s="514"/>
      <c r="AP34" s="514"/>
      <c r="AQ34" s="510">
        <f t="shared" si="16"/>
        <v>1.9260117190187993</v>
      </c>
      <c r="AR34" s="522"/>
      <c r="AS34" s="520"/>
      <c r="AT34" s="510">
        <f t="shared" si="17"/>
        <v>0</v>
      </c>
      <c r="AU34" s="521">
        <f>AU25+AU33</f>
        <v>391370.28452000004</v>
      </c>
      <c r="AV34" s="517">
        <f>AV25+AV33</f>
        <v>131540.13084</v>
      </c>
      <c r="AW34" s="518">
        <f t="shared" si="18"/>
        <v>0.3361014774060547</v>
      </c>
      <c r="AX34" s="511">
        <f>AX25+AX33</f>
        <v>0</v>
      </c>
      <c r="AY34" s="518">
        <f t="shared" si="19"/>
        <v>0</v>
      </c>
      <c r="AZ34" s="511">
        <f>AZ25+AZ33</f>
        <v>0</v>
      </c>
      <c r="BA34" s="518">
        <f t="shared" si="20"/>
        <v>0</v>
      </c>
      <c r="BB34" s="511">
        <f>BB25+BB33</f>
        <v>0</v>
      </c>
      <c r="BC34" s="512">
        <f>AV34/AU34</f>
        <v>0.3361014774060547</v>
      </c>
      <c r="BD34" s="513">
        <f t="shared" si="22"/>
        <v>100</v>
      </c>
      <c r="BE34" s="514">
        <f t="shared" si="23"/>
        <v>7490.367239999992</v>
      </c>
      <c r="BF34" s="514">
        <f t="shared" si="24"/>
        <v>-100</v>
      </c>
      <c r="BG34" s="514"/>
      <c r="BH34" s="514"/>
      <c r="BI34" s="510">
        <f t="shared" si="25"/>
        <v>1.0603819549721414</v>
      </c>
      <c r="BJ34" s="519">
        <f>BJ25+BJ33</f>
        <v>375081.46880000003</v>
      </c>
      <c r="BK34" s="517">
        <f>BK25+BK33</f>
        <v>135764.81871999998</v>
      </c>
      <c r="BL34" s="518">
        <f>BK34/BJ34</f>
        <v>0.36196088053710845</v>
      </c>
      <c r="BM34" s="511">
        <f>BM25+BM33</f>
        <v>0</v>
      </c>
      <c r="BN34" s="518">
        <f t="shared" si="27"/>
        <v>0</v>
      </c>
      <c r="BO34" s="511">
        <f>BO25+BO33</f>
        <v>0</v>
      </c>
      <c r="BP34" s="518">
        <f t="shared" si="28"/>
        <v>0</v>
      </c>
      <c r="BQ34" s="511">
        <f>BQ25+BQ33</f>
        <v>0</v>
      </c>
      <c r="BR34" s="512">
        <f t="shared" si="29"/>
        <v>0.36196088053710845</v>
      </c>
      <c r="BS34" s="513">
        <f t="shared" si="30"/>
        <v>100</v>
      </c>
      <c r="BT34" s="514">
        <f t="shared" si="31"/>
        <v>11715.055119999975</v>
      </c>
      <c r="BU34" s="515">
        <f t="shared" si="32"/>
        <v>1.0944383510296345</v>
      </c>
      <c r="BV34" s="516">
        <f t="shared" si="33"/>
        <v>4224.687879999983</v>
      </c>
      <c r="BW34" s="509">
        <f t="shared" si="34"/>
        <v>1.0321171026136406</v>
      </c>
      <c r="BX34" s="510" t="e">
        <f t="shared" si="35"/>
        <v>#DIV/0!</v>
      </c>
    </row>
    <row r="35" spans="1:76" ht="13.5" customHeight="1">
      <c r="A35" s="529"/>
      <c r="B35" s="524"/>
      <c r="C35" s="511"/>
      <c r="D35" s="511"/>
      <c r="E35" s="527">
        <f t="shared" si="0"/>
        <v>0</v>
      </c>
      <c r="F35" s="524"/>
      <c r="G35" s="511"/>
      <c r="H35" s="511"/>
      <c r="I35" s="527"/>
      <c r="J35" s="519"/>
      <c r="K35" s="511"/>
      <c r="L35" s="511" t="e">
        <f t="shared" si="39"/>
        <v>#DIV/0!</v>
      </c>
      <c r="M35" s="513">
        <f t="shared" si="2"/>
        <v>0</v>
      </c>
      <c r="N35" s="526">
        <f t="shared" si="3"/>
        <v>0</v>
      </c>
      <c r="O35" s="526">
        <f t="shared" si="4"/>
        <v>0</v>
      </c>
      <c r="P35" s="520"/>
      <c r="Q35" s="510" t="e">
        <f>K35/G35</f>
        <v>#DIV/0!</v>
      </c>
      <c r="R35" s="524"/>
      <c r="S35" s="517"/>
      <c r="T35" s="511"/>
      <c r="U35" s="511"/>
      <c r="V35" s="511"/>
      <c r="W35" s="511" t="e">
        <f>V35/R35*100</f>
        <v>#DIV/0!</v>
      </c>
      <c r="X35" s="525">
        <f t="shared" si="5"/>
        <v>0</v>
      </c>
      <c r="Y35" s="519">
        <f t="shared" si="6"/>
        <v>0</v>
      </c>
      <c r="Z35" s="511">
        <f t="shared" si="7"/>
        <v>0</v>
      </c>
      <c r="AA35" s="520" t="e">
        <f>V35/G35</f>
        <v>#DIV/0!</v>
      </c>
      <c r="AB35" s="510" t="e">
        <f t="shared" si="8"/>
        <v>#DIV/0!</v>
      </c>
      <c r="AC35" s="524"/>
      <c r="AD35" s="517"/>
      <c r="AE35" s="518"/>
      <c r="AF35" s="511"/>
      <c r="AG35" s="518" t="e">
        <f t="shared" si="10"/>
        <v>#DIV/0!</v>
      </c>
      <c r="AH35" s="511"/>
      <c r="AI35" s="518" t="e">
        <f t="shared" si="11"/>
        <v>#DIV/0!</v>
      </c>
      <c r="AJ35" s="511"/>
      <c r="AK35" s="512" t="e">
        <f t="shared" si="12"/>
        <v>#DIV/0!</v>
      </c>
      <c r="AL35" s="523">
        <f t="shared" si="13"/>
        <v>0</v>
      </c>
      <c r="AM35" s="514">
        <f t="shared" si="14"/>
        <v>0</v>
      </c>
      <c r="AN35" s="514"/>
      <c r="AO35" s="514"/>
      <c r="AP35" s="514"/>
      <c r="AQ35" s="510" t="e">
        <f t="shared" si="16"/>
        <v>#DIV/0!</v>
      </c>
      <c r="AR35" s="522"/>
      <c r="AS35" s="520"/>
      <c r="AT35" s="510" t="e">
        <f t="shared" si="17"/>
        <v>#DIV/0!</v>
      </c>
      <c r="AU35" s="521"/>
      <c r="AV35" s="517"/>
      <c r="AW35" s="518"/>
      <c r="AX35" s="511"/>
      <c r="AY35" s="518" t="e">
        <f t="shared" si="19"/>
        <v>#DIV/0!</v>
      </c>
      <c r="AZ35" s="511"/>
      <c r="BA35" s="518" t="e">
        <f t="shared" si="20"/>
        <v>#DIV/0!</v>
      </c>
      <c r="BB35" s="511"/>
      <c r="BC35" s="512" t="e">
        <f>AV35/AU35</f>
        <v>#DIV/0!</v>
      </c>
      <c r="BD35" s="513">
        <f t="shared" si="22"/>
        <v>0</v>
      </c>
      <c r="BE35" s="514">
        <f t="shared" si="23"/>
        <v>0</v>
      </c>
      <c r="BF35" s="514"/>
      <c r="BG35" s="514"/>
      <c r="BH35" s="514"/>
      <c r="BI35" s="510" t="e">
        <f t="shared" si="25"/>
        <v>#DIV/0!</v>
      </c>
      <c r="BJ35" s="519"/>
      <c r="BK35" s="517"/>
      <c r="BL35" s="518"/>
      <c r="BM35" s="511"/>
      <c r="BN35" s="518" t="e">
        <f t="shared" si="27"/>
        <v>#DIV/0!</v>
      </c>
      <c r="BO35" s="511"/>
      <c r="BP35" s="518" t="e">
        <f t="shared" si="28"/>
        <v>#DIV/0!</v>
      </c>
      <c r="BQ35" s="511"/>
      <c r="BR35" s="512" t="e">
        <f t="shared" si="29"/>
        <v>#DIV/0!</v>
      </c>
      <c r="BS35" s="513">
        <f t="shared" si="30"/>
        <v>0</v>
      </c>
      <c r="BT35" s="514">
        <f t="shared" si="31"/>
        <v>0</v>
      </c>
      <c r="BU35" s="515" t="e">
        <f t="shared" si="32"/>
        <v>#DIV/0!</v>
      </c>
      <c r="BV35" s="516">
        <f t="shared" si="33"/>
        <v>0</v>
      </c>
      <c r="BW35" s="509" t="e">
        <f t="shared" si="34"/>
        <v>#DIV/0!</v>
      </c>
      <c r="BX35" s="510" t="e">
        <f t="shared" si="35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AU6:AU7"/>
    <mergeCell ref="AV6:BD6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X34:BX35"/>
    <mergeCell ref="BR34:BR35"/>
    <mergeCell ref="BS34:BS35"/>
    <mergeCell ref="BT34:BT35"/>
    <mergeCell ref="BU34:BU35"/>
    <mergeCell ref="BV34:BV35"/>
    <mergeCell ref="BW34:BW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zoomScalePageLayoutView="0" workbookViewId="0" topLeftCell="A1">
      <selection activeCell="CB2" sqref="CB2"/>
    </sheetView>
  </sheetViews>
  <sheetFormatPr defaultColWidth="9.00390625" defaultRowHeight="12.75"/>
  <cols>
    <col min="1" max="1" width="32.00390625" style="0" customWidth="1"/>
    <col min="2" max="2" width="9.140625" style="0" hidden="1" customWidth="1"/>
    <col min="3" max="3" width="7.8515625" style="0" hidden="1" customWidth="1"/>
    <col min="4" max="5" width="7.00390625" style="0" hidden="1" customWidth="1"/>
    <col min="6" max="7" width="8.7109375" style="0" hidden="1" customWidth="1"/>
    <col min="8" max="8" width="6.7109375" style="0" hidden="1" customWidth="1"/>
    <col min="9" max="9" width="7.57421875" style="0" hidden="1" customWidth="1"/>
    <col min="10" max="10" width="9.28125" style="0" hidden="1" customWidth="1"/>
    <col min="11" max="11" width="8.8515625" style="0" hidden="1" customWidth="1"/>
    <col min="12" max="12" width="7.140625" style="0" hidden="1" customWidth="1"/>
    <col min="13" max="13" width="7.421875" style="0" hidden="1" customWidth="1"/>
    <col min="14" max="15" width="7.140625" style="0" hidden="1" customWidth="1"/>
    <col min="16" max="16" width="5.8515625" style="0" hidden="1" customWidth="1"/>
    <col min="17" max="17" width="6.00390625" style="0" hidden="1" customWidth="1"/>
    <col min="18" max="18" width="9.28125" style="0" hidden="1" customWidth="1"/>
    <col min="19" max="19" width="7.421875" style="0" hidden="1" customWidth="1"/>
    <col min="20" max="20" width="8.00390625" style="0" hidden="1" customWidth="1"/>
    <col min="21" max="22" width="7.7109375" style="0" hidden="1" customWidth="1"/>
    <col min="23" max="23" width="6.140625" style="0" hidden="1" customWidth="1"/>
    <col min="24" max="26" width="7.140625" style="0" hidden="1" customWidth="1"/>
    <col min="27" max="27" width="5.8515625" style="0" hidden="1" customWidth="1"/>
    <col min="28" max="28" width="6.57421875" style="0" hidden="1" customWidth="1"/>
    <col min="29" max="29" width="7.8515625" style="0" customWidth="1"/>
    <col min="30" max="30" width="7.7109375" style="0" customWidth="1"/>
    <col min="31" max="33" width="7.140625" style="0" hidden="1" customWidth="1"/>
    <col min="34" max="34" width="6.8515625" style="0" hidden="1" customWidth="1"/>
    <col min="35" max="35" width="7.140625" style="0" hidden="1" customWidth="1"/>
    <col min="36" max="36" width="6.7109375" style="0" hidden="1" customWidth="1"/>
    <col min="37" max="37" width="7.8515625" style="0" customWidth="1"/>
    <col min="38" max="38" width="8.57421875" style="0" customWidth="1"/>
    <col min="39" max="39" width="7.140625" style="0" hidden="1" customWidth="1"/>
    <col min="40" max="40" width="8.140625" style="0" hidden="1" customWidth="1"/>
    <col min="41" max="42" width="7.140625" style="0" hidden="1" customWidth="1"/>
    <col min="43" max="43" width="8.8515625" style="0" hidden="1" customWidth="1"/>
    <col min="44" max="45" width="5.8515625" style="0" hidden="1" customWidth="1"/>
    <col min="46" max="46" width="6.57421875" style="0" hidden="1" customWidth="1"/>
    <col min="47" max="47" width="7.8515625" style="0" customWidth="1"/>
    <col min="48" max="48" width="7.421875" style="0" customWidth="1"/>
    <col min="49" max="51" width="7.140625" style="0" hidden="1" customWidth="1"/>
    <col min="52" max="52" width="6.8515625" style="0" hidden="1" customWidth="1"/>
    <col min="53" max="53" width="7.140625" style="0" hidden="1" customWidth="1"/>
    <col min="54" max="54" width="6.7109375" style="0" hidden="1" customWidth="1"/>
    <col min="55" max="55" width="8.28125" style="0" customWidth="1"/>
    <col min="56" max="56" width="8.7109375" style="0" customWidth="1"/>
    <col min="57" max="57" width="7.140625" style="0" customWidth="1"/>
    <col min="58" max="58" width="8.140625" style="0" hidden="1" customWidth="1"/>
    <col min="59" max="60" width="7.140625" style="0" hidden="1" customWidth="1"/>
    <col min="61" max="61" width="8.8515625" style="0" customWidth="1"/>
    <col min="62" max="62" width="7.8515625" style="0" customWidth="1"/>
    <col min="63" max="63" width="7.421875" style="0" customWidth="1"/>
    <col min="64" max="64" width="7.140625" style="0" customWidth="1"/>
    <col min="65" max="66" width="7.140625" style="0" hidden="1" customWidth="1"/>
    <col min="67" max="67" width="6.8515625" style="0" hidden="1" customWidth="1"/>
    <col min="68" max="68" width="7.140625" style="0" hidden="1" customWidth="1"/>
    <col min="69" max="69" width="6.7109375" style="0" hidden="1" customWidth="1"/>
    <col min="70" max="70" width="8.28125" style="0" hidden="1" customWidth="1"/>
    <col min="71" max="71" width="8.7109375" style="0" customWidth="1"/>
    <col min="72" max="72" width="7.140625" style="0" customWidth="1"/>
    <col min="73" max="73" width="8.140625" style="0" customWidth="1"/>
    <col min="74" max="75" width="7.140625" style="0" customWidth="1"/>
    <col min="76" max="76" width="8.8515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544" t="s">
        <v>2</v>
      </c>
      <c r="B5" s="545" t="s">
        <v>3</v>
      </c>
      <c r="C5" s="545"/>
      <c r="D5" s="545"/>
      <c r="E5" s="545"/>
      <c r="F5" s="545" t="s">
        <v>4</v>
      </c>
      <c r="G5" s="545"/>
      <c r="H5" s="545"/>
      <c r="I5" s="545"/>
      <c r="J5" s="545" t="s">
        <v>5</v>
      </c>
      <c r="K5" s="545"/>
      <c r="L5" s="545"/>
      <c r="M5" s="545"/>
      <c r="N5" s="545"/>
      <c r="O5" s="545"/>
      <c r="P5" s="545"/>
      <c r="Q5" s="545"/>
      <c r="R5" s="545" t="s">
        <v>6</v>
      </c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 t="s">
        <v>7</v>
      </c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 t="s">
        <v>8</v>
      </c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 t="s">
        <v>9</v>
      </c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</row>
    <row r="6" spans="1:76" ht="50.25" customHeight="1">
      <c r="A6" s="544"/>
      <c r="B6" s="538" t="s">
        <v>10</v>
      </c>
      <c r="C6" s="530" t="s">
        <v>11</v>
      </c>
      <c r="D6" s="530" t="s">
        <v>12</v>
      </c>
      <c r="E6" s="543" t="s">
        <v>13</v>
      </c>
      <c r="F6" s="538" t="s">
        <v>10</v>
      </c>
      <c r="G6" s="530" t="s">
        <v>11</v>
      </c>
      <c r="H6" s="530" t="s">
        <v>12</v>
      </c>
      <c r="I6" s="543" t="s">
        <v>13</v>
      </c>
      <c r="J6" s="538" t="s">
        <v>10</v>
      </c>
      <c r="K6" s="530" t="s">
        <v>11</v>
      </c>
      <c r="L6" s="530" t="s">
        <v>12</v>
      </c>
      <c r="M6" s="530" t="s">
        <v>13</v>
      </c>
      <c r="N6" s="542" t="s">
        <v>14</v>
      </c>
      <c r="O6" s="542"/>
      <c r="P6" s="540" t="s">
        <v>15</v>
      </c>
      <c r="Q6" s="540"/>
      <c r="R6" s="538" t="s">
        <v>16</v>
      </c>
      <c r="S6" s="536" t="s">
        <v>11</v>
      </c>
      <c r="T6" s="536"/>
      <c r="U6" s="536"/>
      <c r="V6" s="536"/>
      <c r="W6" s="530" t="s">
        <v>12</v>
      </c>
      <c r="X6" s="530" t="s">
        <v>13</v>
      </c>
      <c r="Y6" s="542" t="s">
        <v>14</v>
      </c>
      <c r="Z6" s="542"/>
      <c r="AA6" s="540" t="s">
        <v>15</v>
      </c>
      <c r="AB6" s="540"/>
      <c r="AC6" s="538" t="s">
        <v>16</v>
      </c>
      <c r="AD6" s="536" t="s">
        <v>11</v>
      </c>
      <c r="AE6" s="536"/>
      <c r="AF6" s="536"/>
      <c r="AG6" s="536"/>
      <c r="AH6" s="536"/>
      <c r="AI6" s="536"/>
      <c r="AJ6" s="536"/>
      <c r="AK6" s="536"/>
      <c r="AL6" s="536"/>
      <c r="AM6" s="537" t="s">
        <v>14</v>
      </c>
      <c r="AN6" s="537"/>
      <c r="AO6" s="537"/>
      <c r="AP6" s="537"/>
      <c r="AQ6" s="541" t="s">
        <v>18</v>
      </c>
      <c r="AR6" s="541"/>
      <c r="AS6" s="541"/>
      <c r="AT6" s="541"/>
      <c r="AU6" s="538" t="s">
        <v>76</v>
      </c>
      <c r="AV6" s="536" t="s">
        <v>11</v>
      </c>
      <c r="AW6" s="536"/>
      <c r="AX6" s="536"/>
      <c r="AY6" s="536"/>
      <c r="AZ6" s="536"/>
      <c r="BA6" s="536"/>
      <c r="BB6" s="536"/>
      <c r="BC6" s="536"/>
      <c r="BD6" s="536"/>
      <c r="BE6" s="537" t="s">
        <v>14</v>
      </c>
      <c r="BF6" s="537"/>
      <c r="BG6" s="537"/>
      <c r="BH6" s="537"/>
      <c r="BI6" s="55" t="s">
        <v>18</v>
      </c>
      <c r="BJ6" s="538" t="s">
        <v>76</v>
      </c>
      <c r="BK6" s="536" t="s">
        <v>11</v>
      </c>
      <c r="BL6" s="536"/>
      <c r="BM6" s="536"/>
      <c r="BN6" s="536"/>
      <c r="BO6" s="536"/>
      <c r="BP6" s="536"/>
      <c r="BQ6" s="536"/>
      <c r="BR6" s="536"/>
      <c r="BS6" s="536"/>
      <c r="BT6" s="539" t="s">
        <v>19</v>
      </c>
      <c r="BU6" s="539"/>
      <c r="BV6" s="539"/>
      <c r="BW6" s="539"/>
      <c r="BX6" s="55" t="s">
        <v>18</v>
      </c>
    </row>
    <row r="7" spans="1:76" ht="56.25" customHeight="1">
      <c r="A7" s="544"/>
      <c r="B7" s="538"/>
      <c r="C7" s="530"/>
      <c r="D7" s="530"/>
      <c r="E7" s="543"/>
      <c r="F7" s="538"/>
      <c r="G7" s="530"/>
      <c r="H7" s="530"/>
      <c r="I7" s="543"/>
      <c r="J7" s="538"/>
      <c r="K7" s="530"/>
      <c r="L7" s="530"/>
      <c r="M7" s="530"/>
      <c r="N7" s="56" t="s">
        <v>20</v>
      </c>
      <c r="O7" s="53" t="s">
        <v>21</v>
      </c>
      <c r="P7" s="56" t="s">
        <v>22</v>
      </c>
      <c r="Q7" s="54" t="s">
        <v>23</v>
      </c>
      <c r="R7" s="538"/>
      <c r="S7" s="57" t="s">
        <v>24</v>
      </c>
      <c r="T7" s="58" t="s">
        <v>25</v>
      </c>
      <c r="U7" s="58" t="s">
        <v>26</v>
      </c>
      <c r="V7" s="59" t="s">
        <v>27</v>
      </c>
      <c r="W7" s="530"/>
      <c r="X7" s="530"/>
      <c r="Y7" s="56" t="s">
        <v>28</v>
      </c>
      <c r="Z7" s="53" t="s">
        <v>29</v>
      </c>
      <c r="AA7" s="56" t="s">
        <v>30</v>
      </c>
      <c r="AB7" s="54" t="s">
        <v>31</v>
      </c>
      <c r="AC7" s="538"/>
      <c r="AD7" s="57" t="s">
        <v>24</v>
      </c>
      <c r="AE7" s="530" t="s">
        <v>12</v>
      </c>
      <c r="AF7" s="58" t="s">
        <v>25</v>
      </c>
      <c r="AG7" s="530" t="s">
        <v>12</v>
      </c>
      <c r="AH7" s="58" t="s">
        <v>26</v>
      </c>
      <c r="AI7" s="530" t="s">
        <v>12</v>
      </c>
      <c r="AJ7" s="59" t="s">
        <v>27</v>
      </c>
      <c r="AK7" s="60" t="s">
        <v>32</v>
      </c>
      <c r="AL7" s="61" t="s">
        <v>33</v>
      </c>
      <c r="AM7" s="62" t="s">
        <v>34</v>
      </c>
      <c r="AN7" s="62" t="s">
        <v>35</v>
      </c>
      <c r="AO7" s="62" t="s">
        <v>36</v>
      </c>
      <c r="AP7" s="63" t="s">
        <v>37</v>
      </c>
      <c r="AQ7" s="56" t="s">
        <v>38</v>
      </c>
      <c r="AR7" s="64"/>
      <c r="AS7" s="64"/>
      <c r="AT7" s="54" t="s">
        <v>31</v>
      </c>
      <c r="AU7" s="538"/>
      <c r="AV7" s="57" t="s">
        <v>24</v>
      </c>
      <c r="AW7" s="530" t="s">
        <v>12</v>
      </c>
      <c r="AX7" s="58" t="s">
        <v>25</v>
      </c>
      <c r="AY7" s="530" t="s">
        <v>12</v>
      </c>
      <c r="AZ7" s="58" t="s">
        <v>26</v>
      </c>
      <c r="BA7" s="530" t="s">
        <v>12</v>
      </c>
      <c r="BB7" s="59" t="s">
        <v>27</v>
      </c>
      <c r="BC7" s="60" t="s">
        <v>32</v>
      </c>
      <c r="BD7" s="61" t="s">
        <v>33</v>
      </c>
      <c r="BE7" s="62" t="s">
        <v>85</v>
      </c>
      <c r="BF7" s="62" t="s">
        <v>35</v>
      </c>
      <c r="BG7" s="62" t="s">
        <v>36</v>
      </c>
      <c r="BH7" s="63" t="s">
        <v>37</v>
      </c>
      <c r="BI7" s="54" t="s">
        <v>86</v>
      </c>
      <c r="BJ7" s="538"/>
      <c r="BK7" s="57" t="s">
        <v>24</v>
      </c>
      <c r="BL7" s="530" t="s">
        <v>12</v>
      </c>
      <c r="BM7" s="58" t="s">
        <v>25</v>
      </c>
      <c r="BN7" s="530" t="s">
        <v>12</v>
      </c>
      <c r="BO7" s="58" t="s">
        <v>26</v>
      </c>
      <c r="BP7" s="530" t="s">
        <v>12</v>
      </c>
      <c r="BQ7" s="59" t="s">
        <v>27</v>
      </c>
      <c r="BR7" s="60" t="s">
        <v>32</v>
      </c>
      <c r="BS7" s="61" t="s">
        <v>33</v>
      </c>
      <c r="BT7" s="62" t="s">
        <v>87</v>
      </c>
      <c r="BU7" s="62" t="s">
        <v>88</v>
      </c>
      <c r="BV7" s="65" t="s">
        <v>89</v>
      </c>
      <c r="BW7" s="65" t="s">
        <v>90</v>
      </c>
      <c r="BX7" s="54" t="s">
        <v>45</v>
      </c>
    </row>
    <row r="8" spans="1:76" ht="13.5" customHeight="1" hidden="1">
      <c r="A8" s="66"/>
      <c r="B8" s="67"/>
      <c r="C8" s="68"/>
      <c r="D8" s="68"/>
      <c r="E8" s="69"/>
      <c r="F8" s="67"/>
      <c r="G8" s="68"/>
      <c r="H8" s="68"/>
      <c r="I8" s="69"/>
      <c r="J8" s="70"/>
      <c r="K8" s="68"/>
      <c r="L8" s="68"/>
      <c r="M8" s="68"/>
      <c r="N8" s="68"/>
      <c r="O8" s="68"/>
      <c r="P8" s="71"/>
      <c r="Q8" s="72"/>
      <c r="R8" s="67"/>
      <c r="S8" s="73"/>
      <c r="T8" s="70"/>
      <c r="U8" s="70"/>
      <c r="V8" s="68"/>
      <c r="W8" s="68"/>
      <c r="X8" s="68"/>
      <c r="Y8" s="68"/>
      <c r="Z8" s="68"/>
      <c r="AA8" s="71"/>
      <c r="AB8" s="72"/>
      <c r="AC8" s="67"/>
      <c r="AD8" s="73"/>
      <c r="AE8" s="530"/>
      <c r="AF8" s="70"/>
      <c r="AG8" s="530"/>
      <c r="AH8" s="70"/>
      <c r="AI8" s="530"/>
      <c r="AJ8" s="68"/>
      <c r="AK8" s="68"/>
      <c r="AL8" s="68"/>
      <c r="AM8" s="74"/>
      <c r="AN8" s="74"/>
      <c r="AO8" s="74"/>
      <c r="AP8" s="74"/>
      <c r="AQ8" s="71"/>
      <c r="AR8" s="75"/>
      <c r="AS8" s="75"/>
      <c r="AT8" s="72"/>
      <c r="AU8" s="70"/>
      <c r="AV8" s="73"/>
      <c r="AW8" s="530"/>
      <c r="AX8" s="70"/>
      <c r="AY8" s="530"/>
      <c r="AZ8" s="70"/>
      <c r="BA8" s="530"/>
      <c r="BB8" s="68"/>
      <c r="BC8" s="68"/>
      <c r="BD8" s="68"/>
      <c r="BE8" s="74"/>
      <c r="BF8" s="74"/>
      <c r="BG8" s="74"/>
      <c r="BH8" s="74"/>
      <c r="BI8" s="72"/>
      <c r="BJ8" s="70"/>
      <c r="BK8" s="73"/>
      <c r="BL8" s="530"/>
      <c r="BM8" s="70"/>
      <c r="BN8" s="530"/>
      <c r="BO8" s="70"/>
      <c r="BP8" s="530"/>
      <c r="BQ8" s="68"/>
      <c r="BR8" s="68"/>
      <c r="BS8" s="68"/>
      <c r="BT8" s="74"/>
      <c r="BU8" s="74"/>
      <c r="BV8" s="76"/>
      <c r="BW8" s="76"/>
      <c r="BX8" s="72"/>
    </row>
    <row r="9" spans="1:76" ht="3" customHeight="1" hidden="1">
      <c r="A9" s="77"/>
      <c r="B9" s="78"/>
      <c r="C9" s="79"/>
      <c r="D9" s="79"/>
      <c r="E9" s="80"/>
      <c r="F9" s="78"/>
      <c r="G9" s="79"/>
      <c r="H9" s="79"/>
      <c r="I9" s="80"/>
      <c r="J9" s="81"/>
      <c r="K9" s="79"/>
      <c r="L9" s="79"/>
      <c r="M9" s="79"/>
      <c r="N9" s="79"/>
      <c r="O9" s="79"/>
      <c r="P9" s="82"/>
      <c r="Q9" s="83"/>
      <c r="R9" s="78"/>
      <c r="S9" s="84"/>
      <c r="T9" s="81"/>
      <c r="U9" s="81"/>
      <c r="V9" s="79"/>
      <c r="W9" s="79"/>
      <c r="X9" s="79"/>
      <c r="Y9" s="79"/>
      <c r="Z9" s="79"/>
      <c r="AA9" s="82"/>
      <c r="AB9" s="83"/>
      <c r="AC9" s="78"/>
      <c r="AD9" s="84"/>
      <c r="AE9" s="81"/>
      <c r="AF9" s="81"/>
      <c r="AG9" s="81"/>
      <c r="AH9" s="81"/>
      <c r="AI9" s="81"/>
      <c r="AJ9" s="79"/>
      <c r="AK9" s="79"/>
      <c r="AL9" s="79"/>
      <c r="AM9" s="85"/>
      <c r="AN9" s="85"/>
      <c r="AO9" s="85"/>
      <c r="AP9" s="85"/>
      <c r="AQ9" s="82"/>
      <c r="AR9" s="86"/>
      <c r="AS9" s="86"/>
      <c r="AT9" s="83"/>
      <c r="AU9" s="81"/>
      <c r="AV9" s="84"/>
      <c r="AW9" s="81"/>
      <c r="AX9" s="81"/>
      <c r="AY9" s="81"/>
      <c r="AZ9" s="81"/>
      <c r="BA9" s="81"/>
      <c r="BB9" s="79"/>
      <c r="BC9" s="79"/>
      <c r="BD9" s="79"/>
      <c r="BE9" s="85"/>
      <c r="BF9" s="85"/>
      <c r="BG9" s="85"/>
      <c r="BH9" s="85"/>
      <c r="BI9" s="83"/>
      <c r="BJ9" s="81"/>
      <c r="BK9" s="84"/>
      <c r="BL9" s="81"/>
      <c r="BM9" s="81"/>
      <c r="BN9" s="81"/>
      <c r="BO9" s="81"/>
      <c r="BP9" s="81"/>
      <c r="BQ9" s="79"/>
      <c r="BR9" s="79"/>
      <c r="BS9" s="79"/>
      <c r="BT9" s="85"/>
      <c r="BU9" s="85"/>
      <c r="BV9" s="87"/>
      <c r="BW9" s="87"/>
      <c r="BX9" s="83"/>
    </row>
    <row r="10" spans="1:76" ht="13.5" customHeight="1" hidden="1">
      <c r="A10" s="77"/>
      <c r="B10" s="78"/>
      <c r="C10" s="79"/>
      <c r="D10" s="79"/>
      <c r="E10" s="80"/>
      <c r="F10" s="78"/>
      <c r="G10" s="79"/>
      <c r="H10" s="79"/>
      <c r="I10" s="80"/>
      <c r="J10" s="81"/>
      <c r="K10" s="79"/>
      <c r="L10" s="79"/>
      <c r="M10" s="79"/>
      <c r="N10" s="79"/>
      <c r="O10" s="79"/>
      <c r="P10" s="82"/>
      <c r="Q10" s="83"/>
      <c r="R10" s="78"/>
      <c r="S10" s="84"/>
      <c r="T10" s="81"/>
      <c r="U10" s="81"/>
      <c r="V10" s="79"/>
      <c r="W10" s="79"/>
      <c r="X10" s="79"/>
      <c r="Y10" s="79"/>
      <c r="Z10" s="79"/>
      <c r="AA10" s="82"/>
      <c r="AB10" s="83"/>
      <c r="AC10" s="78"/>
      <c r="AD10" s="84"/>
      <c r="AE10" s="88"/>
      <c r="AF10" s="81"/>
      <c r="AG10" s="88"/>
      <c r="AH10" s="81"/>
      <c r="AI10" s="88"/>
      <c r="AJ10" s="79"/>
      <c r="AK10" s="89"/>
      <c r="AL10" s="89"/>
      <c r="AM10" s="85"/>
      <c r="AN10" s="85"/>
      <c r="AO10" s="85"/>
      <c r="AP10" s="85"/>
      <c r="AQ10" s="82"/>
      <c r="AR10" s="86"/>
      <c r="AS10" s="86"/>
      <c r="AT10" s="83"/>
      <c r="AU10" s="81"/>
      <c r="AV10" s="84"/>
      <c r="AW10" s="88"/>
      <c r="AX10" s="81"/>
      <c r="AY10" s="88"/>
      <c r="AZ10" s="81"/>
      <c r="BA10" s="88"/>
      <c r="BB10" s="79"/>
      <c r="BC10" s="89"/>
      <c r="BD10" s="89"/>
      <c r="BE10" s="85"/>
      <c r="BF10" s="85"/>
      <c r="BG10" s="85"/>
      <c r="BH10" s="85"/>
      <c r="BI10" s="83"/>
      <c r="BJ10" s="81"/>
      <c r="BK10" s="84"/>
      <c r="BL10" s="88"/>
      <c r="BM10" s="81"/>
      <c r="BN10" s="88"/>
      <c r="BO10" s="81"/>
      <c r="BP10" s="88"/>
      <c r="BQ10" s="79"/>
      <c r="BR10" s="89"/>
      <c r="BS10" s="89"/>
      <c r="BT10" s="85"/>
      <c r="BU10" s="85"/>
      <c r="BV10" s="87"/>
      <c r="BW10" s="87"/>
      <c r="BX10" s="83"/>
    </row>
    <row r="11" spans="1:76" ht="12.75">
      <c r="A11" s="90">
        <v>1</v>
      </c>
      <c r="B11" s="91">
        <v>2</v>
      </c>
      <c r="C11" s="92">
        <v>3</v>
      </c>
      <c r="D11" s="92">
        <v>4</v>
      </c>
      <c r="E11" s="93">
        <v>5</v>
      </c>
      <c r="F11" s="91">
        <v>6</v>
      </c>
      <c r="G11" s="92">
        <v>7</v>
      </c>
      <c r="H11" s="92">
        <v>8</v>
      </c>
      <c r="I11" s="93">
        <v>9</v>
      </c>
      <c r="J11" s="91">
        <v>10</v>
      </c>
      <c r="K11" s="92">
        <v>11</v>
      </c>
      <c r="L11" s="92">
        <v>12</v>
      </c>
      <c r="M11" s="92">
        <v>13</v>
      </c>
      <c r="N11" s="92">
        <v>14</v>
      </c>
      <c r="O11" s="92">
        <v>15</v>
      </c>
      <c r="P11" s="92">
        <v>16</v>
      </c>
      <c r="Q11" s="93">
        <v>17</v>
      </c>
      <c r="R11" s="91">
        <v>2</v>
      </c>
      <c r="S11" s="94">
        <v>3</v>
      </c>
      <c r="T11" s="92">
        <v>20</v>
      </c>
      <c r="U11" s="92">
        <v>21</v>
      </c>
      <c r="V11" s="92">
        <v>4</v>
      </c>
      <c r="W11" s="92">
        <v>5</v>
      </c>
      <c r="X11" s="92">
        <v>6</v>
      </c>
      <c r="Y11" s="92">
        <v>25</v>
      </c>
      <c r="Z11" s="92">
        <v>26</v>
      </c>
      <c r="AA11" s="92">
        <v>27</v>
      </c>
      <c r="AB11" s="93">
        <v>28</v>
      </c>
      <c r="AC11" s="91">
        <v>2</v>
      </c>
      <c r="AD11" s="94">
        <v>3</v>
      </c>
      <c r="AE11" s="95">
        <v>31</v>
      </c>
      <c r="AF11" s="92">
        <v>33</v>
      </c>
      <c r="AG11" s="95">
        <v>31</v>
      </c>
      <c r="AH11" s="92">
        <v>34</v>
      </c>
      <c r="AI11" s="95">
        <v>31</v>
      </c>
      <c r="AJ11" s="92">
        <v>35</v>
      </c>
      <c r="AK11" s="95">
        <v>4</v>
      </c>
      <c r="AL11" s="95">
        <v>5</v>
      </c>
      <c r="AM11" s="96">
        <v>11</v>
      </c>
      <c r="AN11" s="96">
        <v>39</v>
      </c>
      <c r="AO11" s="96">
        <v>40</v>
      </c>
      <c r="AP11" s="96">
        <v>41</v>
      </c>
      <c r="AQ11" s="92">
        <v>12</v>
      </c>
      <c r="AR11" s="92">
        <v>43</v>
      </c>
      <c r="AS11" s="92">
        <v>44</v>
      </c>
      <c r="AT11" s="93">
        <v>45</v>
      </c>
      <c r="AU11" s="91">
        <v>6</v>
      </c>
      <c r="AV11" s="94">
        <v>7</v>
      </c>
      <c r="AW11" s="95">
        <v>31</v>
      </c>
      <c r="AX11" s="92">
        <v>33</v>
      </c>
      <c r="AY11" s="95">
        <v>31</v>
      </c>
      <c r="AZ11" s="92">
        <v>34</v>
      </c>
      <c r="BA11" s="95">
        <v>31</v>
      </c>
      <c r="BB11" s="92">
        <v>35</v>
      </c>
      <c r="BC11" s="95">
        <v>8</v>
      </c>
      <c r="BD11" s="95">
        <v>9</v>
      </c>
      <c r="BE11" s="96">
        <v>10</v>
      </c>
      <c r="BF11" s="96">
        <v>39</v>
      </c>
      <c r="BG11" s="96">
        <v>40</v>
      </c>
      <c r="BH11" s="96">
        <v>41</v>
      </c>
      <c r="BI11" s="93">
        <v>11</v>
      </c>
      <c r="BJ11" s="91">
        <v>12</v>
      </c>
      <c r="BK11" s="94">
        <v>13</v>
      </c>
      <c r="BL11" s="95">
        <v>14</v>
      </c>
      <c r="BM11" s="92">
        <v>33</v>
      </c>
      <c r="BN11" s="95">
        <v>31</v>
      </c>
      <c r="BO11" s="92">
        <v>34</v>
      </c>
      <c r="BP11" s="95">
        <v>31</v>
      </c>
      <c r="BQ11" s="92">
        <v>35</v>
      </c>
      <c r="BR11" s="95">
        <v>15</v>
      </c>
      <c r="BS11" s="95">
        <v>15</v>
      </c>
      <c r="BT11" s="96">
        <v>16</v>
      </c>
      <c r="BU11" s="96">
        <v>17</v>
      </c>
      <c r="BV11" s="97">
        <v>18</v>
      </c>
      <c r="BW11" s="97">
        <v>19</v>
      </c>
      <c r="BX11" s="93">
        <v>18</v>
      </c>
    </row>
    <row r="12" spans="1:76" ht="21" customHeight="1">
      <c r="A12" s="98" t="s">
        <v>46</v>
      </c>
      <c r="B12" s="99">
        <f>B13+B14+B15</f>
        <v>74884</v>
      </c>
      <c r="C12" s="100">
        <f>C13+C14+C15</f>
        <v>75835</v>
      </c>
      <c r="D12" s="100">
        <f>C12/B12*100</f>
        <v>101.26996421131349</v>
      </c>
      <c r="E12" s="101">
        <f aca="true" t="shared" si="0" ref="E12:E35">C12/C$34*100</f>
        <v>22.65516705702404</v>
      </c>
      <c r="F12" s="99">
        <f>F13+F14+F15</f>
        <v>65662</v>
      </c>
      <c r="G12" s="100">
        <f>G13+G14+G15</f>
        <v>64664</v>
      </c>
      <c r="H12" s="100">
        <f>G12/F12*100</f>
        <v>98.48009503213426</v>
      </c>
      <c r="I12" s="101">
        <f aca="true" t="shared" si="1" ref="I12:I29">G12/G$34*100</f>
        <v>19.134417924757212</v>
      </c>
      <c r="J12" s="102">
        <f>J13+J14+J15</f>
        <v>77476</v>
      </c>
      <c r="K12" s="100">
        <f>K13+K14+K15</f>
        <v>69865.68937000001</v>
      </c>
      <c r="L12" s="100">
        <f>K12/J12*100</f>
        <v>90.17720244979091</v>
      </c>
      <c r="M12" s="103">
        <f aca="true" t="shared" si="2" ref="M12:M35">K12/K$34*100</f>
        <v>19.19756668645333</v>
      </c>
      <c r="N12" s="104">
        <f aca="true" t="shared" si="3" ref="N12:N35">K12-C12</f>
        <v>-5969.310629999993</v>
      </c>
      <c r="O12" s="104">
        <f aca="true" t="shared" si="4" ref="O12:O35">K12-G12</f>
        <v>5201.689370000007</v>
      </c>
      <c r="P12" s="105">
        <f>K12/C12</f>
        <v>0.9212855458561351</v>
      </c>
      <c r="Q12" s="106">
        <f>K12/G12</f>
        <v>1.0804418126005197</v>
      </c>
      <c r="R12" s="99">
        <f>R13+R14+R15</f>
        <v>83610.5</v>
      </c>
      <c r="S12" s="107">
        <f>S13+S14+S15</f>
        <v>17368.0494</v>
      </c>
      <c r="T12" s="102">
        <f>T13+T14+T15</f>
        <v>39633.49547</v>
      </c>
      <c r="U12" s="102">
        <f>U13+U14+U15</f>
        <v>57871.44086</v>
      </c>
      <c r="V12" s="100">
        <f>V13+V14+V15</f>
        <v>78989.04999999999</v>
      </c>
      <c r="W12" s="100">
        <f>V12/R12*100</f>
        <v>94.47264398610221</v>
      </c>
      <c r="X12" s="108">
        <f aca="true" t="shared" si="5" ref="X12:X35">V12/V$34*100</f>
        <v>25.693189876714186</v>
      </c>
      <c r="Y12" s="102">
        <f aca="true" t="shared" si="6" ref="Y12:Y35">V12-G12</f>
        <v>14325.049999999988</v>
      </c>
      <c r="Z12" s="100">
        <f aca="true" t="shared" si="7" ref="Z12:Z35">V12-K12</f>
        <v>9123.360629999981</v>
      </c>
      <c r="AA12" s="105">
        <f>V12/G12</f>
        <v>1.2215305270320425</v>
      </c>
      <c r="AB12" s="106">
        <f aca="true" t="shared" si="8" ref="AB12:AB35">V12/K12</f>
        <v>1.1305842783813926</v>
      </c>
      <c r="AC12" s="99">
        <f>AC13+AC14+AC15</f>
        <v>70143</v>
      </c>
      <c r="AD12" s="107">
        <f>AD13+AD14+AD15</f>
        <v>13634.96782</v>
      </c>
      <c r="AE12" s="109">
        <f aca="true" t="shared" si="9" ref="AE12:AE34">AD12/AC12</f>
        <v>0.19438814735611537</v>
      </c>
      <c r="AF12" s="102">
        <f>AF13+AF14+AF15</f>
        <v>0</v>
      </c>
      <c r="AG12" s="109">
        <f aca="true" t="shared" si="10" ref="AG12:AG35">AF12/AC12</f>
        <v>0</v>
      </c>
      <c r="AH12" s="102">
        <f>AH13+AH14+AH15</f>
        <v>0</v>
      </c>
      <c r="AI12" s="109">
        <f aca="true" t="shared" si="11" ref="AI12:AI35">AH12/AC12</f>
        <v>0</v>
      </c>
      <c r="AJ12" s="100">
        <f>AJ13+AJ14+AJ15</f>
        <v>0</v>
      </c>
      <c r="AK12" s="117">
        <f aca="true" t="shared" si="12" ref="AK12:AK35">AD12/AC12</f>
        <v>0.19438814735611537</v>
      </c>
      <c r="AL12" s="46">
        <f aca="true" t="shared" si="13" ref="AL12:AL35">AD12/AD$34*100</f>
        <v>20.469378439338364</v>
      </c>
      <c r="AM12" s="112">
        <f aca="true" t="shared" si="14" ref="AM12:AM35">AD12-S12</f>
        <v>-3733.08158</v>
      </c>
      <c r="AN12" s="112">
        <f aca="true" t="shared" si="15" ref="AN12:AN34">AF12-T12</f>
        <v>-39633.49547</v>
      </c>
      <c r="AO12" s="112"/>
      <c r="AP12" s="112"/>
      <c r="AQ12" s="113">
        <f aca="true" t="shared" si="16" ref="AQ12:AQ35">AD12/S12</f>
        <v>0.7850604006227665</v>
      </c>
      <c r="AR12" s="114"/>
      <c r="AS12" s="115"/>
      <c r="AT12" s="106">
        <f aca="true" t="shared" si="17" ref="AT12:AT35">AJ12/V12</f>
        <v>0</v>
      </c>
      <c r="AU12" s="251">
        <f>AU13+AU14+AU15</f>
        <v>60942</v>
      </c>
      <c r="AV12" s="107">
        <f>AV13+AV14+AV15</f>
        <v>15732.857909999999</v>
      </c>
      <c r="AW12" s="109">
        <f aca="true" t="shared" si="18" ref="AW12:AW34">AV12/AU12</f>
        <v>0.2581611681598897</v>
      </c>
      <c r="AX12" s="102">
        <f>AX13+AX14+AX15</f>
        <v>0</v>
      </c>
      <c r="AY12" s="109">
        <f aca="true" t="shared" si="19" ref="AY12:AY35">AX12/AU12</f>
        <v>0</v>
      </c>
      <c r="AZ12" s="102">
        <f>AZ13+AZ14+AZ15</f>
        <v>0</v>
      </c>
      <c r="BA12" s="109">
        <f aca="true" t="shared" si="20" ref="BA12:BA35">AZ12/AU12</f>
        <v>0</v>
      </c>
      <c r="BB12" s="100">
        <f>BB13+BB14+BB15</f>
        <v>0</v>
      </c>
      <c r="BC12" s="117">
        <f aca="true" t="shared" si="21" ref="BC12:BC30">AV12/AU12</f>
        <v>0.2581611681598897</v>
      </c>
      <c r="BD12" s="103">
        <f aca="true" t="shared" si="22" ref="BD12:BD35">AV12/AV$34*100</f>
        <v>21.438573024638167</v>
      </c>
      <c r="BE12" s="112">
        <f aca="true" t="shared" si="23" ref="BE12:BE35">AV12-AD12</f>
        <v>2097.890089999999</v>
      </c>
      <c r="BF12" s="112">
        <f aca="true" t="shared" si="24" ref="BF12:BF34">AX12-AL12</f>
        <v>-20.469378439338364</v>
      </c>
      <c r="BG12" s="112"/>
      <c r="BH12" s="112"/>
      <c r="BI12" s="106">
        <f aca="true" t="shared" si="25" ref="BI12:BI35">AV12/AD12</f>
        <v>1.153861022460411</v>
      </c>
      <c r="BJ12" s="102">
        <f>BJ13+BJ14+BJ15</f>
        <v>71556</v>
      </c>
      <c r="BK12" s="107">
        <f>BK13+BK14+BK15</f>
        <v>18432.98301</v>
      </c>
      <c r="BL12" s="109">
        <f aca="true" t="shared" si="26" ref="BL12:BL30">BK12/BJ12</f>
        <v>0.2576021998155291</v>
      </c>
      <c r="BM12" s="102">
        <f>BM13+BM14+BM15</f>
        <v>0</v>
      </c>
      <c r="BN12" s="109">
        <f aca="true" t="shared" si="27" ref="BN12:BN35">BM12/BJ12</f>
        <v>0</v>
      </c>
      <c r="BO12" s="102">
        <f>BO13+BO14+BO15</f>
        <v>0</v>
      </c>
      <c r="BP12" s="109">
        <f aca="true" t="shared" si="28" ref="BP12:BP35">BO12/BJ12</f>
        <v>0</v>
      </c>
      <c r="BQ12" s="100">
        <f>BQ13+BQ14+BQ15</f>
        <v>0</v>
      </c>
      <c r="BR12" s="117">
        <f aca="true" t="shared" si="29" ref="BR12:BR35">BK12/BJ12</f>
        <v>0.2576021998155291</v>
      </c>
      <c r="BS12" s="103">
        <f aca="true" t="shared" si="30" ref="BS12:BS35">BK12/BK$34*100</f>
        <v>25.129156992411723</v>
      </c>
      <c r="BT12" s="112">
        <f aca="true" t="shared" si="31" ref="BT12:BT35">BK12-AD12</f>
        <v>4798.01519</v>
      </c>
      <c r="BU12" s="118">
        <f aca="true" t="shared" si="32" ref="BU12:BU35">BK12/AD12</f>
        <v>1.3518904667279221</v>
      </c>
      <c r="BV12" s="119">
        <f aca="true" t="shared" si="33" ref="BV12:BV35">BK12-AV12</f>
        <v>2700.125100000001</v>
      </c>
      <c r="BW12" s="120">
        <f aca="true" t="shared" si="34" ref="BW12:BW35">BK12/AV12</f>
        <v>1.1716233068045296</v>
      </c>
      <c r="BX12" s="106" t="e">
        <f aca="true" t="shared" si="35" ref="BX12:BX35">BK12/AS12</f>
        <v>#DIV/0!</v>
      </c>
    </row>
    <row r="13" spans="1:76" ht="22.5" customHeight="1">
      <c r="A13" s="121" t="s">
        <v>47</v>
      </c>
      <c r="B13" s="122">
        <v>62980</v>
      </c>
      <c r="C13" s="123">
        <v>64012</v>
      </c>
      <c r="D13" s="123">
        <f>C13/B13*100</f>
        <v>101.63861543347095</v>
      </c>
      <c r="E13" s="124">
        <f t="shared" si="0"/>
        <v>19.123129869509107</v>
      </c>
      <c r="F13" s="122">
        <v>53155</v>
      </c>
      <c r="G13" s="123">
        <v>52188</v>
      </c>
      <c r="H13" s="123">
        <f>G13/F13*100</f>
        <v>98.180792023328</v>
      </c>
      <c r="I13" s="124">
        <f t="shared" si="1"/>
        <v>15.442703863930923</v>
      </c>
      <c r="J13" s="125">
        <v>63779</v>
      </c>
      <c r="K13" s="123">
        <v>56128.11841</v>
      </c>
      <c r="L13" s="123">
        <f>K13/J13*100</f>
        <v>88.00407408394612</v>
      </c>
      <c r="M13" s="126">
        <f t="shared" si="2"/>
        <v>15.422781996105336</v>
      </c>
      <c r="N13" s="127">
        <f t="shared" si="3"/>
        <v>-7883.881589999997</v>
      </c>
      <c r="O13" s="127">
        <f t="shared" si="4"/>
        <v>3940.1184100000028</v>
      </c>
      <c r="P13" s="128">
        <f>K13/C13</f>
        <v>0.8768374431356621</v>
      </c>
      <c r="Q13" s="129">
        <f>K13/G13</f>
        <v>1.0754985515827393</v>
      </c>
      <c r="R13" s="122">
        <v>71642</v>
      </c>
      <c r="S13" s="130">
        <v>14610.95934</v>
      </c>
      <c r="T13" s="125">
        <v>33791.6434</v>
      </c>
      <c r="U13" s="125">
        <v>49003.67068</v>
      </c>
      <c r="V13" s="123">
        <v>67090.54</v>
      </c>
      <c r="W13" s="123">
        <f>V13/R13*100</f>
        <v>93.64693894642807</v>
      </c>
      <c r="X13" s="131">
        <f t="shared" si="5"/>
        <v>21.822898023856318</v>
      </c>
      <c r="Y13" s="125">
        <f t="shared" si="6"/>
        <v>14902.539999999994</v>
      </c>
      <c r="Z13" s="123">
        <f t="shared" si="7"/>
        <v>10962.42158999999</v>
      </c>
      <c r="AA13" s="128">
        <f>V13/G13</f>
        <v>1.28555491683912</v>
      </c>
      <c r="AB13" s="129">
        <f t="shared" si="8"/>
        <v>1.1953106909788531</v>
      </c>
      <c r="AC13" s="122">
        <v>58419</v>
      </c>
      <c r="AD13" s="130">
        <v>11093.93101</v>
      </c>
      <c r="AE13" s="132">
        <f t="shared" si="9"/>
        <v>0.18990278864752907</v>
      </c>
      <c r="AF13" s="125"/>
      <c r="AG13" s="132">
        <f t="shared" si="10"/>
        <v>0</v>
      </c>
      <c r="AH13" s="125"/>
      <c r="AI13" s="132">
        <f t="shared" si="11"/>
        <v>0</v>
      </c>
      <c r="AJ13" s="123"/>
      <c r="AK13" s="139">
        <f t="shared" si="12"/>
        <v>0.18990278864752907</v>
      </c>
      <c r="AL13" s="40">
        <f t="shared" si="13"/>
        <v>16.654668732734955</v>
      </c>
      <c r="AM13" s="135">
        <f t="shared" si="14"/>
        <v>-3517.028329999999</v>
      </c>
      <c r="AN13" s="135">
        <f t="shared" si="15"/>
        <v>-33791.6434</v>
      </c>
      <c r="AO13" s="135"/>
      <c r="AP13" s="135"/>
      <c r="AQ13" s="129">
        <f t="shared" si="16"/>
        <v>0.7592883363673778</v>
      </c>
      <c r="AR13" s="136"/>
      <c r="AS13" s="137"/>
      <c r="AT13" s="129">
        <f t="shared" si="17"/>
        <v>0</v>
      </c>
      <c r="AU13" s="252">
        <v>50278</v>
      </c>
      <c r="AV13" s="130">
        <v>13050.64878</v>
      </c>
      <c r="AW13" s="132">
        <f t="shared" si="18"/>
        <v>0.2595697676916345</v>
      </c>
      <c r="AX13" s="125"/>
      <c r="AY13" s="132">
        <f t="shared" si="19"/>
        <v>0</v>
      </c>
      <c r="AZ13" s="125"/>
      <c r="BA13" s="132">
        <f t="shared" si="20"/>
        <v>0</v>
      </c>
      <c r="BB13" s="123"/>
      <c r="BC13" s="139">
        <f t="shared" si="21"/>
        <v>0.2595697676916345</v>
      </c>
      <c r="BD13" s="126">
        <f t="shared" si="22"/>
        <v>17.783627646640014</v>
      </c>
      <c r="BE13" s="135">
        <f t="shared" si="23"/>
        <v>1956.7177699999993</v>
      </c>
      <c r="BF13" s="135">
        <f t="shared" si="24"/>
        <v>-16.654668732734955</v>
      </c>
      <c r="BG13" s="135"/>
      <c r="BH13" s="135"/>
      <c r="BI13" s="129">
        <f t="shared" si="25"/>
        <v>1.1763773155102755</v>
      </c>
      <c r="BJ13" s="125">
        <v>61597</v>
      </c>
      <c r="BK13" s="130">
        <v>15503.56857</v>
      </c>
      <c r="BL13" s="132">
        <f t="shared" si="26"/>
        <v>0.2516935657580726</v>
      </c>
      <c r="BM13" s="125"/>
      <c r="BN13" s="132">
        <f t="shared" si="27"/>
        <v>0</v>
      </c>
      <c r="BO13" s="125"/>
      <c r="BP13" s="132">
        <f t="shared" si="28"/>
        <v>0</v>
      </c>
      <c r="BQ13" s="123"/>
      <c r="BR13" s="139">
        <f t="shared" si="29"/>
        <v>0.2516935657580726</v>
      </c>
      <c r="BS13" s="126">
        <f t="shared" si="30"/>
        <v>21.1355703158189</v>
      </c>
      <c r="BT13" s="135">
        <f t="shared" si="31"/>
        <v>4409.637559999999</v>
      </c>
      <c r="BU13" s="140">
        <f t="shared" si="32"/>
        <v>1.3974819706400896</v>
      </c>
      <c r="BV13" s="141">
        <f t="shared" si="33"/>
        <v>2452.91979</v>
      </c>
      <c r="BW13" s="142">
        <f t="shared" si="34"/>
        <v>1.187953858183593</v>
      </c>
      <c r="BX13" s="129" t="e">
        <f t="shared" si="35"/>
        <v>#DIV/0!</v>
      </c>
    </row>
    <row r="14" spans="1:76" ht="21" customHeight="1">
      <c r="A14" s="121" t="s">
        <v>48</v>
      </c>
      <c r="B14" s="122">
        <v>9853</v>
      </c>
      <c r="C14" s="123">
        <v>9741</v>
      </c>
      <c r="D14" s="123">
        <f>C14/B14*100</f>
        <v>98.86329036841572</v>
      </c>
      <c r="E14" s="124">
        <f t="shared" si="0"/>
        <v>2.9100544907031214</v>
      </c>
      <c r="F14" s="122">
        <v>10422</v>
      </c>
      <c r="G14" s="123">
        <v>10412</v>
      </c>
      <c r="H14" s="123">
        <f>G14/F14*100</f>
        <v>99.90404912684706</v>
      </c>
      <c r="I14" s="124">
        <f t="shared" si="1"/>
        <v>3.080965598054127</v>
      </c>
      <c r="J14" s="125">
        <v>10766</v>
      </c>
      <c r="K14" s="123">
        <v>10779.78116</v>
      </c>
      <c r="L14" s="123">
        <f>K14/J14*100</f>
        <v>100.12800631618057</v>
      </c>
      <c r="M14" s="126">
        <f t="shared" si="2"/>
        <v>2.9620486042657546</v>
      </c>
      <c r="N14" s="127">
        <f t="shared" si="3"/>
        <v>1038.7811600000005</v>
      </c>
      <c r="O14" s="127">
        <f t="shared" si="4"/>
        <v>367.78116000000045</v>
      </c>
      <c r="P14" s="128">
        <f>K14/C14</f>
        <v>1.1066400944461554</v>
      </c>
      <c r="Q14" s="129">
        <f>K14/G14</f>
        <v>1.0353228159815597</v>
      </c>
      <c r="R14" s="122">
        <v>10067</v>
      </c>
      <c r="S14" s="130">
        <v>2485.0504</v>
      </c>
      <c r="T14" s="125">
        <v>5034.82685</v>
      </c>
      <c r="U14" s="125">
        <v>7402.8722</v>
      </c>
      <c r="V14" s="123">
        <v>10101.81</v>
      </c>
      <c r="W14" s="123">
        <f>V14/R14*100</f>
        <v>100.3457832522102</v>
      </c>
      <c r="X14" s="131">
        <f t="shared" si="5"/>
        <v>3.285869654445649</v>
      </c>
      <c r="Y14" s="125">
        <f t="shared" si="6"/>
        <v>-310.1900000000005</v>
      </c>
      <c r="Z14" s="123">
        <f t="shared" si="7"/>
        <v>-677.971160000001</v>
      </c>
      <c r="AA14" s="128">
        <f>V14/G14</f>
        <v>0.9702084133691894</v>
      </c>
      <c r="AB14" s="129">
        <f t="shared" si="8"/>
        <v>0.9371071499562798</v>
      </c>
      <c r="AC14" s="122">
        <v>10064</v>
      </c>
      <c r="AD14" s="130">
        <v>2239.99519</v>
      </c>
      <c r="AE14" s="132">
        <f t="shared" si="9"/>
        <v>0.22257503875198728</v>
      </c>
      <c r="AF14" s="125"/>
      <c r="AG14" s="132">
        <f t="shared" si="10"/>
        <v>0</v>
      </c>
      <c r="AH14" s="125"/>
      <c r="AI14" s="132">
        <f t="shared" si="11"/>
        <v>0</v>
      </c>
      <c r="AJ14" s="123"/>
      <c r="AK14" s="139">
        <f t="shared" si="12"/>
        <v>0.22257503875198728</v>
      </c>
      <c r="AL14" s="40">
        <f t="shared" si="13"/>
        <v>3.362773557789566</v>
      </c>
      <c r="AM14" s="135">
        <f t="shared" si="14"/>
        <v>-245.05521</v>
      </c>
      <c r="AN14" s="135">
        <f t="shared" si="15"/>
        <v>-5034.82685</v>
      </c>
      <c r="AO14" s="135"/>
      <c r="AP14" s="135"/>
      <c r="AQ14" s="129">
        <f t="shared" si="16"/>
        <v>0.9013882334136966</v>
      </c>
      <c r="AR14" s="136"/>
      <c r="AS14" s="137"/>
      <c r="AT14" s="129">
        <f t="shared" si="17"/>
        <v>0</v>
      </c>
      <c r="AU14" s="252">
        <v>9174</v>
      </c>
      <c r="AV14" s="130">
        <v>2179.138</v>
      </c>
      <c r="AW14" s="132">
        <f t="shared" si="18"/>
        <v>0.23753411816001743</v>
      </c>
      <c r="AX14" s="125"/>
      <c r="AY14" s="132">
        <f t="shared" si="19"/>
        <v>0</v>
      </c>
      <c r="AZ14" s="125"/>
      <c r="BA14" s="132">
        <f t="shared" si="20"/>
        <v>0</v>
      </c>
      <c r="BB14" s="123"/>
      <c r="BC14" s="139">
        <f t="shared" si="21"/>
        <v>0.23753411816001743</v>
      </c>
      <c r="BD14" s="126">
        <f t="shared" si="22"/>
        <v>2.9694292932036</v>
      </c>
      <c r="BE14" s="135">
        <f t="shared" si="23"/>
        <v>-60.85719000000017</v>
      </c>
      <c r="BF14" s="135">
        <f t="shared" si="24"/>
        <v>-3.362773557789566</v>
      </c>
      <c r="BG14" s="135"/>
      <c r="BH14" s="135"/>
      <c r="BI14" s="129">
        <f t="shared" si="25"/>
        <v>0.972831553267755</v>
      </c>
      <c r="BJ14" s="125">
        <v>8314</v>
      </c>
      <c r="BK14" s="130">
        <v>2314.58779</v>
      </c>
      <c r="BL14" s="132">
        <f t="shared" si="26"/>
        <v>0.2783964144815973</v>
      </c>
      <c r="BM14" s="125"/>
      <c r="BN14" s="132">
        <f t="shared" si="27"/>
        <v>0</v>
      </c>
      <c r="BO14" s="125"/>
      <c r="BP14" s="132">
        <f t="shared" si="28"/>
        <v>0</v>
      </c>
      <c r="BQ14" s="123"/>
      <c r="BR14" s="139">
        <f t="shared" si="29"/>
        <v>0.2783964144815973</v>
      </c>
      <c r="BS14" s="126">
        <f t="shared" si="30"/>
        <v>3.155411140783626</v>
      </c>
      <c r="BT14" s="135">
        <f t="shared" si="31"/>
        <v>74.59259999999995</v>
      </c>
      <c r="BU14" s="140">
        <f t="shared" si="32"/>
        <v>1.033300339363675</v>
      </c>
      <c r="BV14" s="141">
        <f t="shared" si="33"/>
        <v>135.44979000000012</v>
      </c>
      <c r="BW14" s="142">
        <f t="shared" si="34"/>
        <v>1.0621575090701003</v>
      </c>
      <c r="BX14" s="129" t="e">
        <f t="shared" si="35"/>
        <v>#DIV/0!</v>
      </c>
    </row>
    <row r="15" spans="1:76" ht="18.75" customHeight="1">
      <c r="A15" s="121" t="s">
        <v>49</v>
      </c>
      <c r="B15" s="122">
        <v>2051</v>
      </c>
      <c r="C15" s="123">
        <v>2082</v>
      </c>
      <c r="D15" s="123">
        <f>C15/B15*100</f>
        <v>101.51145782545099</v>
      </c>
      <c r="E15" s="124">
        <f t="shared" si="0"/>
        <v>0.6219826968118158</v>
      </c>
      <c r="F15" s="122">
        <v>2085</v>
      </c>
      <c r="G15" s="123">
        <v>2064</v>
      </c>
      <c r="H15" s="123">
        <f>G15/F15*100</f>
        <v>98.99280575539568</v>
      </c>
      <c r="I15" s="124">
        <f t="shared" si="1"/>
        <v>0.6107484627721589</v>
      </c>
      <c r="J15" s="125">
        <v>2931</v>
      </c>
      <c r="K15" s="123">
        <v>2957.7898</v>
      </c>
      <c r="L15" s="123">
        <f>K15/J15*100</f>
        <v>100.9140156943023</v>
      </c>
      <c r="M15" s="126">
        <f t="shared" si="2"/>
        <v>0.8127360860822416</v>
      </c>
      <c r="N15" s="127">
        <f t="shared" si="3"/>
        <v>875.7898</v>
      </c>
      <c r="O15" s="127">
        <f t="shared" si="4"/>
        <v>893.7898</v>
      </c>
      <c r="P15" s="128">
        <f>K15/C15</f>
        <v>1.4206483189241115</v>
      </c>
      <c r="Q15" s="129">
        <f>K15/G15</f>
        <v>1.4330376937984497</v>
      </c>
      <c r="R15" s="122">
        <v>1901.5</v>
      </c>
      <c r="S15" s="130">
        <v>272.03966</v>
      </c>
      <c r="T15" s="125">
        <v>807.02522</v>
      </c>
      <c r="U15" s="125">
        <v>1464.89798</v>
      </c>
      <c r="V15" s="123">
        <v>1796.7</v>
      </c>
      <c r="W15" s="123">
        <f>V15/R15*100</f>
        <v>94.48856166184592</v>
      </c>
      <c r="X15" s="131">
        <f t="shared" si="5"/>
        <v>0.5844221984122151</v>
      </c>
      <c r="Y15" s="125">
        <f t="shared" si="6"/>
        <v>-267.29999999999995</v>
      </c>
      <c r="Z15" s="123">
        <f t="shared" si="7"/>
        <v>-1161.0898</v>
      </c>
      <c r="AA15" s="128" t="s">
        <v>50</v>
      </c>
      <c r="AB15" s="129">
        <f t="shared" si="8"/>
        <v>0.6074468172146649</v>
      </c>
      <c r="AC15" s="122">
        <v>1660</v>
      </c>
      <c r="AD15" s="130">
        <v>301.04162</v>
      </c>
      <c r="AE15" s="132">
        <f t="shared" si="9"/>
        <v>0.18135037349397592</v>
      </c>
      <c r="AF15" s="125"/>
      <c r="AG15" s="132">
        <f t="shared" si="10"/>
        <v>0</v>
      </c>
      <c r="AH15" s="125"/>
      <c r="AI15" s="132">
        <f t="shared" si="11"/>
        <v>0</v>
      </c>
      <c r="AJ15" s="123"/>
      <c r="AK15" s="139">
        <f t="shared" si="12"/>
        <v>0.18135037349397592</v>
      </c>
      <c r="AL15" s="40">
        <f t="shared" si="13"/>
        <v>0.451936148813844</v>
      </c>
      <c r="AM15" s="135">
        <f t="shared" si="14"/>
        <v>29.001959999999997</v>
      </c>
      <c r="AN15" s="135">
        <f t="shared" si="15"/>
        <v>-807.02522</v>
      </c>
      <c r="AO15" s="135"/>
      <c r="AP15" s="135"/>
      <c r="AQ15" s="129">
        <f t="shared" si="16"/>
        <v>1.1066093083633468</v>
      </c>
      <c r="AR15" s="136"/>
      <c r="AS15" s="137"/>
      <c r="AT15" s="129">
        <f t="shared" si="17"/>
        <v>0</v>
      </c>
      <c r="AU15" s="252">
        <v>1490</v>
      </c>
      <c r="AV15" s="130">
        <v>503.07113</v>
      </c>
      <c r="AW15" s="132">
        <f t="shared" si="18"/>
        <v>0.3376316308724832</v>
      </c>
      <c r="AX15" s="125"/>
      <c r="AY15" s="132">
        <f t="shared" si="19"/>
        <v>0</v>
      </c>
      <c r="AZ15" s="125"/>
      <c r="BA15" s="132">
        <f t="shared" si="20"/>
        <v>0</v>
      </c>
      <c r="BB15" s="123"/>
      <c r="BC15" s="139">
        <f t="shared" si="21"/>
        <v>0.3376316308724832</v>
      </c>
      <c r="BD15" s="126">
        <f t="shared" si="22"/>
        <v>0.6855160847945547</v>
      </c>
      <c r="BE15" s="135">
        <f t="shared" si="23"/>
        <v>202.02950999999996</v>
      </c>
      <c r="BF15" s="135">
        <f t="shared" si="24"/>
        <v>-0.451936148813844</v>
      </c>
      <c r="BG15" s="135"/>
      <c r="BH15" s="135"/>
      <c r="BI15" s="129">
        <f t="shared" si="25"/>
        <v>1.6711015905375475</v>
      </c>
      <c r="BJ15" s="125">
        <v>1645</v>
      </c>
      <c r="BK15" s="130">
        <v>614.82665</v>
      </c>
      <c r="BL15" s="132">
        <f t="shared" si="26"/>
        <v>0.3737548024316109</v>
      </c>
      <c r="BM15" s="125"/>
      <c r="BN15" s="132">
        <f t="shared" si="27"/>
        <v>0</v>
      </c>
      <c r="BO15" s="125"/>
      <c r="BP15" s="132">
        <f t="shared" si="28"/>
        <v>0</v>
      </c>
      <c r="BQ15" s="123"/>
      <c r="BR15" s="139">
        <f t="shared" si="29"/>
        <v>0.3737548024316109</v>
      </c>
      <c r="BS15" s="126">
        <f t="shared" si="30"/>
        <v>0.838175535809197</v>
      </c>
      <c r="BT15" s="135">
        <f t="shared" si="31"/>
        <v>313.78502999999995</v>
      </c>
      <c r="BU15" s="140">
        <f t="shared" si="32"/>
        <v>2.042331057081077</v>
      </c>
      <c r="BV15" s="141">
        <f t="shared" si="33"/>
        <v>111.75551999999999</v>
      </c>
      <c r="BW15" s="142">
        <f t="shared" si="34"/>
        <v>1.2221465580821542</v>
      </c>
      <c r="BX15" s="129" t="e">
        <f t="shared" si="35"/>
        <v>#DIV/0!</v>
      </c>
    </row>
    <row r="16" spans="1:76" ht="19.5" customHeight="1" hidden="1">
      <c r="A16" s="121" t="s">
        <v>51</v>
      </c>
      <c r="B16" s="122">
        <v>0</v>
      </c>
      <c r="C16" s="123">
        <v>0</v>
      </c>
      <c r="D16" s="123"/>
      <c r="E16" s="124">
        <f t="shared" si="0"/>
        <v>0</v>
      </c>
      <c r="F16" s="122">
        <v>0</v>
      </c>
      <c r="G16" s="123">
        <v>0</v>
      </c>
      <c r="H16" s="123"/>
      <c r="I16" s="124">
        <f t="shared" si="1"/>
        <v>0</v>
      </c>
      <c r="J16" s="125">
        <v>0</v>
      </c>
      <c r="K16" s="123">
        <v>0</v>
      </c>
      <c r="L16" s="123"/>
      <c r="M16" s="126">
        <f t="shared" si="2"/>
        <v>0</v>
      </c>
      <c r="N16" s="127">
        <f t="shared" si="3"/>
        <v>0</v>
      </c>
      <c r="O16" s="127">
        <f t="shared" si="4"/>
        <v>0</v>
      </c>
      <c r="P16" s="128"/>
      <c r="Q16" s="129"/>
      <c r="R16" s="122">
        <v>0</v>
      </c>
      <c r="S16" s="130"/>
      <c r="T16" s="125"/>
      <c r="U16" s="125"/>
      <c r="V16" s="123">
        <v>0</v>
      </c>
      <c r="W16" s="123"/>
      <c r="X16" s="131">
        <f t="shared" si="5"/>
        <v>0</v>
      </c>
      <c r="Y16" s="125">
        <f t="shared" si="6"/>
        <v>0</v>
      </c>
      <c r="Z16" s="123">
        <f t="shared" si="7"/>
        <v>0</v>
      </c>
      <c r="AA16" s="128" t="e">
        <f aca="true" t="shared" si="36" ref="AA16:AA29">V16/G16</f>
        <v>#DIV/0!</v>
      </c>
      <c r="AB16" s="129" t="e">
        <f t="shared" si="8"/>
        <v>#DIV/0!</v>
      </c>
      <c r="AC16" s="122">
        <v>0</v>
      </c>
      <c r="AD16" s="130"/>
      <c r="AE16" s="132" t="e">
        <f t="shared" si="9"/>
        <v>#DIV/0!</v>
      </c>
      <c r="AF16" s="125"/>
      <c r="AG16" s="132" t="e">
        <f t="shared" si="10"/>
        <v>#DIV/0!</v>
      </c>
      <c r="AH16" s="125"/>
      <c r="AI16" s="132" t="e">
        <f t="shared" si="11"/>
        <v>#DIV/0!</v>
      </c>
      <c r="AJ16" s="123">
        <v>0</v>
      </c>
      <c r="AK16" s="139" t="e">
        <f t="shared" si="12"/>
        <v>#DIV/0!</v>
      </c>
      <c r="AL16" s="40">
        <f t="shared" si="13"/>
        <v>0</v>
      </c>
      <c r="AM16" s="135">
        <f t="shared" si="14"/>
        <v>0</v>
      </c>
      <c r="AN16" s="135">
        <f t="shared" si="15"/>
        <v>0</v>
      </c>
      <c r="AO16" s="135"/>
      <c r="AP16" s="135"/>
      <c r="AQ16" s="129" t="e">
        <f t="shared" si="16"/>
        <v>#DIV/0!</v>
      </c>
      <c r="AR16" s="136"/>
      <c r="AS16" s="137"/>
      <c r="AT16" s="129" t="e">
        <f t="shared" si="17"/>
        <v>#DIV/0!</v>
      </c>
      <c r="AU16" s="252">
        <v>0</v>
      </c>
      <c r="AV16" s="130"/>
      <c r="AW16" s="132" t="e">
        <f t="shared" si="18"/>
        <v>#DIV/0!</v>
      </c>
      <c r="AX16" s="125"/>
      <c r="AY16" s="132" t="e">
        <f t="shared" si="19"/>
        <v>#DIV/0!</v>
      </c>
      <c r="AZ16" s="125"/>
      <c r="BA16" s="132" t="e">
        <f t="shared" si="20"/>
        <v>#DIV/0!</v>
      </c>
      <c r="BB16" s="123">
        <v>0</v>
      </c>
      <c r="BC16" s="139" t="e">
        <f t="shared" si="21"/>
        <v>#DIV/0!</v>
      </c>
      <c r="BD16" s="126">
        <f t="shared" si="22"/>
        <v>0</v>
      </c>
      <c r="BE16" s="135">
        <f t="shared" si="23"/>
        <v>0</v>
      </c>
      <c r="BF16" s="135">
        <f t="shared" si="24"/>
        <v>0</v>
      </c>
      <c r="BG16" s="135"/>
      <c r="BH16" s="135"/>
      <c r="BI16" s="129" t="e">
        <f t="shared" si="25"/>
        <v>#DIV/0!</v>
      </c>
      <c r="BJ16" s="125">
        <v>0</v>
      </c>
      <c r="BK16" s="130"/>
      <c r="BL16" s="132" t="e">
        <f t="shared" si="26"/>
        <v>#DIV/0!</v>
      </c>
      <c r="BM16" s="125"/>
      <c r="BN16" s="132" t="e">
        <f t="shared" si="27"/>
        <v>#DIV/0!</v>
      </c>
      <c r="BO16" s="125"/>
      <c r="BP16" s="132" t="e">
        <f t="shared" si="28"/>
        <v>#DIV/0!</v>
      </c>
      <c r="BQ16" s="123">
        <v>0</v>
      </c>
      <c r="BR16" s="139" t="e">
        <f t="shared" si="29"/>
        <v>#DIV/0!</v>
      </c>
      <c r="BS16" s="126">
        <f t="shared" si="30"/>
        <v>0</v>
      </c>
      <c r="BT16" s="135">
        <f t="shared" si="31"/>
        <v>0</v>
      </c>
      <c r="BU16" s="140" t="e">
        <f t="shared" si="32"/>
        <v>#DIV/0!</v>
      </c>
      <c r="BV16" s="141">
        <f t="shared" si="33"/>
        <v>0</v>
      </c>
      <c r="BW16" s="142" t="e">
        <f t="shared" si="34"/>
        <v>#DIV/0!</v>
      </c>
      <c r="BX16" s="129" t="e">
        <f t="shared" si="35"/>
        <v>#DIV/0!</v>
      </c>
    </row>
    <row r="17" spans="1:76" ht="21.75" customHeight="1">
      <c r="A17" s="143" t="s">
        <v>52</v>
      </c>
      <c r="B17" s="144">
        <f>B18+B19+B20+B21+B22+B23</f>
        <v>33854</v>
      </c>
      <c r="C17" s="145">
        <f>C18+C19+C20+C21+C22+C23</f>
        <v>34370</v>
      </c>
      <c r="D17" s="145">
        <f aca="true" t="shared" si="37" ref="D17:D29">C17/B17*100</f>
        <v>101.52419211909967</v>
      </c>
      <c r="E17" s="146">
        <f t="shared" si="0"/>
        <v>10.267793126523589</v>
      </c>
      <c r="F17" s="144">
        <f>F18+F19+F20+F21+F22+F23</f>
        <v>52414</v>
      </c>
      <c r="G17" s="145">
        <f>G18+G19+G20+G21+G22+G23</f>
        <v>53600</v>
      </c>
      <c r="H17" s="145">
        <f aca="true" t="shared" si="38" ref="H17:H29">G17/F17*100</f>
        <v>102.26275422597016</v>
      </c>
      <c r="I17" s="146">
        <f t="shared" si="1"/>
        <v>15.860522095245985</v>
      </c>
      <c r="J17" s="147">
        <f>J18+J19+J20+J21+J22+J23</f>
        <v>62652.8616</v>
      </c>
      <c r="K17" s="145">
        <f>K18+K19+K20+K21+K22+K23</f>
        <v>63811.04952</v>
      </c>
      <c r="L17" s="145">
        <f aca="true" t="shared" si="39" ref="L17:L35">K17/J17*100</f>
        <v>101.84857944301781</v>
      </c>
      <c r="M17" s="148">
        <f t="shared" si="2"/>
        <v>17.533883792446947</v>
      </c>
      <c r="N17" s="149">
        <f t="shared" si="3"/>
        <v>29441.04952</v>
      </c>
      <c r="O17" s="149">
        <f t="shared" si="4"/>
        <v>10211.04952</v>
      </c>
      <c r="P17" s="150">
        <f aca="true" t="shared" si="40" ref="P17:P29">K17/C17</f>
        <v>1.8565914902531278</v>
      </c>
      <c r="Q17" s="151">
        <f aca="true" t="shared" si="41" ref="Q17:Q29">K17/G17</f>
        <v>1.1905046552238807</v>
      </c>
      <c r="R17" s="144">
        <f>R18+R19+R20+R21+R22+R23</f>
        <v>43581.9</v>
      </c>
      <c r="S17" s="152">
        <f>S18+S19+S20+S21+S22+S23</f>
        <v>8400.347829999999</v>
      </c>
      <c r="T17" s="147">
        <f>T18+T19+T20+T21+T22+T23</f>
        <v>17277.416119999998</v>
      </c>
      <c r="U17" s="147">
        <f>U18+U19+U20+U21+U22+U23</f>
        <v>25660.16402</v>
      </c>
      <c r="V17" s="145">
        <f>V18+V19+V20+V21+V22+V23</f>
        <v>35978.869999999995</v>
      </c>
      <c r="W17" s="145">
        <f aca="true" t="shared" si="42" ref="W17:W29">V17/R17*100</f>
        <v>82.55461556288274</v>
      </c>
      <c r="X17" s="153">
        <f t="shared" si="5"/>
        <v>11.703039072626087</v>
      </c>
      <c r="Y17" s="147">
        <f t="shared" si="6"/>
        <v>-17621.130000000005</v>
      </c>
      <c r="Z17" s="145">
        <f t="shared" si="7"/>
        <v>-27832.179520000005</v>
      </c>
      <c r="AA17" s="150">
        <f t="shared" si="36"/>
        <v>0.6712475746268656</v>
      </c>
      <c r="AB17" s="151">
        <f t="shared" si="8"/>
        <v>0.5638344811853205</v>
      </c>
      <c r="AC17" s="144">
        <f>AC18+AC19+AC20+AC21+AC22+AC23</f>
        <v>40934.3</v>
      </c>
      <c r="AD17" s="152">
        <f>AD18+AD19+AD20+AD21+AD22+AD23</f>
        <v>10156.825460000002</v>
      </c>
      <c r="AE17" s="154">
        <f t="shared" si="9"/>
        <v>0.24812505551578998</v>
      </c>
      <c r="AF17" s="147">
        <f>AF18+AF19+AF20+AF21+AF22+AF23</f>
        <v>0</v>
      </c>
      <c r="AG17" s="154">
        <f t="shared" si="10"/>
        <v>0</v>
      </c>
      <c r="AH17" s="147">
        <f>AH18+AH19+AH20+AH21+AH22+AH23</f>
        <v>0</v>
      </c>
      <c r="AI17" s="154">
        <f t="shared" si="11"/>
        <v>0</v>
      </c>
      <c r="AJ17" s="145">
        <f>AJ18+AJ19+AJ20+AJ21+AJ22+AJ23</f>
        <v>0</v>
      </c>
      <c r="AK17" s="161">
        <f t="shared" si="12"/>
        <v>0.24812505551578998</v>
      </c>
      <c r="AL17" s="46">
        <f t="shared" si="13"/>
        <v>15.247847067016181</v>
      </c>
      <c r="AM17" s="157">
        <f t="shared" si="14"/>
        <v>1756.477630000003</v>
      </c>
      <c r="AN17" s="157">
        <f t="shared" si="15"/>
        <v>-17277.416119999998</v>
      </c>
      <c r="AO17" s="157"/>
      <c r="AP17" s="157"/>
      <c r="AQ17" s="151">
        <f t="shared" si="16"/>
        <v>1.2090958214524319</v>
      </c>
      <c r="AR17" s="158"/>
      <c r="AS17" s="159"/>
      <c r="AT17" s="151">
        <f t="shared" si="17"/>
        <v>0</v>
      </c>
      <c r="AU17" s="251">
        <f>AU18+AU19+AU20+AU21+AU22+AU23</f>
        <v>41228</v>
      </c>
      <c r="AV17" s="152">
        <f>AV18+AV19+AV20+AV21+AV22+AV23</f>
        <v>9085.876599999998</v>
      </c>
      <c r="AW17" s="154">
        <f t="shared" si="18"/>
        <v>0.22038121179780726</v>
      </c>
      <c r="AX17" s="147">
        <f>AX18+AX19+AX20+AX21+AX22+AX23</f>
        <v>0</v>
      </c>
      <c r="AY17" s="154">
        <f t="shared" si="19"/>
        <v>0</v>
      </c>
      <c r="AZ17" s="147">
        <f>AZ18+AZ19+AZ20+AZ21+AZ22+AZ23</f>
        <v>0</v>
      </c>
      <c r="BA17" s="154">
        <f t="shared" si="20"/>
        <v>0</v>
      </c>
      <c r="BB17" s="145">
        <f>BB18+BB19+BB20+BB21+BB22+BB23</f>
        <v>0</v>
      </c>
      <c r="BC17" s="161">
        <f t="shared" si="21"/>
        <v>0.22038121179780726</v>
      </c>
      <c r="BD17" s="148">
        <f t="shared" si="22"/>
        <v>12.380981897646281</v>
      </c>
      <c r="BE17" s="157">
        <f t="shared" si="23"/>
        <v>-1070.948860000004</v>
      </c>
      <c r="BF17" s="157">
        <f t="shared" si="24"/>
        <v>-15.247847067016181</v>
      </c>
      <c r="BG17" s="157"/>
      <c r="BH17" s="157"/>
      <c r="BI17" s="151">
        <f t="shared" si="25"/>
        <v>0.8945587020060888</v>
      </c>
      <c r="BJ17" s="147">
        <f>BJ18+BJ19+BJ20+BJ21+BJ22+BJ23</f>
        <v>81244.8</v>
      </c>
      <c r="BK17" s="152">
        <f>BK18+BK19+BK20+BK21+BK22+BK23</f>
        <v>16983.65894</v>
      </c>
      <c r="BL17" s="154">
        <f t="shared" si="26"/>
        <v>0.20904302724605145</v>
      </c>
      <c r="BM17" s="147">
        <f>BM18+BM19+BM20+BM21+BM22+BM23</f>
        <v>0</v>
      </c>
      <c r="BN17" s="154">
        <f t="shared" si="27"/>
        <v>0</v>
      </c>
      <c r="BO17" s="147">
        <f>BO18+BO19+BO20+BO21+BO22+BO23</f>
        <v>0</v>
      </c>
      <c r="BP17" s="154">
        <f t="shared" si="28"/>
        <v>0</v>
      </c>
      <c r="BQ17" s="145">
        <f>BQ18+BQ19+BQ20+BQ21+BQ22+BQ23</f>
        <v>0</v>
      </c>
      <c r="BR17" s="161">
        <f t="shared" si="29"/>
        <v>0.20904302724605145</v>
      </c>
      <c r="BS17" s="148">
        <f t="shared" si="30"/>
        <v>23.153335061248825</v>
      </c>
      <c r="BT17" s="157">
        <f t="shared" si="31"/>
        <v>6826.833479999999</v>
      </c>
      <c r="BU17" s="162">
        <f t="shared" si="32"/>
        <v>1.672142443215717</v>
      </c>
      <c r="BV17" s="163">
        <f t="shared" si="33"/>
        <v>7897.782340000003</v>
      </c>
      <c r="BW17" s="164">
        <f t="shared" si="34"/>
        <v>1.8692372445384087</v>
      </c>
      <c r="BX17" s="151" t="e">
        <f t="shared" si="35"/>
        <v>#DIV/0!</v>
      </c>
    </row>
    <row r="18" spans="1:76" ht="30" customHeight="1">
      <c r="A18" s="121" t="s">
        <v>53</v>
      </c>
      <c r="B18" s="122">
        <v>6403</v>
      </c>
      <c r="C18" s="123">
        <v>6653</v>
      </c>
      <c r="D18" s="123">
        <f t="shared" si="37"/>
        <v>103.90441980321725</v>
      </c>
      <c r="E18" s="124">
        <f t="shared" si="0"/>
        <v>1.98753644663257</v>
      </c>
      <c r="F18" s="122">
        <v>7900</v>
      </c>
      <c r="G18" s="123">
        <v>8184</v>
      </c>
      <c r="H18" s="123">
        <f t="shared" si="38"/>
        <v>103.59493670886076</v>
      </c>
      <c r="I18" s="124">
        <f t="shared" si="1"/>
        <v>2.4216886721547226</v>
      </c>
      <c r="J18" s="125">
        <v>12951</v>
      </c>
      <c r="K18" s="123">
        <v>13213.7789</v>
      </c>
      <c r="L18" s="123">
        <f t="shared" si="39"/>
        <v>102.02902401358969</v>
      </c>
      <c r="M18" s="126">
        <f t="shared" si="2"/>
        <v>3.6308580635250367</v>
      </c>
      <c r="N18" s="127">
        <f t="shared" si="3"/>
        <v>6560.778899999999</v>
      </c>
      <c r="O18" s="127">
        <f t="shared" si="4"/>
        <v>5029.778899999999</v>
      </c>
      <c r="P18" s="128">
        <f t="shared" si="40"/>
        <v>1.9861384187584548</v>
      </c>
      <c r="Q18" s="129">
        <f t="shared" si="41"/>
        <v>1.6145868646138806</v>
      </c>
      <c r="R18" s="122">
        <v>14298</v>
      </c>
      <c r="S18" s="130">
        <v>3078.88151</v>
      </c>
      <c r="T18" s="125">
        <v>6333.84145</v>
      </c>
      <c r="U18" s="125">
        <v>10772.60577</v>
      </c>
      <c r="V18" s="123">
        <v>14863.66</v>
      </c>
      <c r="W18" s="123">
        <f t="shared" si="42"/>
        <v>103.95621765281857</v>
      </c>
      <c r="X18" s="131">
        <f t="shared" si="5"/>
        <v>4.834782019063675</v>
      </c>
      <c r="Y18" s="125">
        <f t="shared" si="6"/>
        <v>6679.66</v>
      </c>
      <c r="Z18" s="123">
        <f t="shared" si="7"/>
        <v>1649.8811000000005</v>
      </c>
      <c r="AA18" s="128">
        <f t="shared" si="36"/>
        <v>1.816185239491691</v>
      </c>
      <c r="AB18" s="129">
        <f t="shared" si="8"/>
        <v>1.1248606558718794</v>
      </c>
      <c r="AC18" s="122">
        <v>13196.9</v>
      </c>
      <c r="AD18" s="130">
        <v>3387.13211</v>
      </c>
      <c r="AE18" s="132">
        <f t="shared" si="9"/>
        <v>0.2566611939167532</v>
      </c>
      <c r="AF18" s="125"/>
      <c r="AG18" s="132">
        <f t="shared" si="10"/>
        <v>0</v>
      </c>
      <c r="AH18" s="125"/>
      <c r="AI18" s="132">
        <f t="shared" si="11"/>
        <v>0</v>
      </c>
      <c r="AJ18" s="123"/>
      <c r="AK18" s="139">
        <f t="shared" si="12"/>
        <v>0.2566611939167532</v>
      </c>
      <c r="AL18" s="40">
        <f t="shared" si="13"/>
        <v>5.084903015460484</v>
      </c>
      <c r="AM18" s="135">
        <f t="shared" si="14"/>
        <v>308.25059999999985</v>
      </c>
      <c r="AN18" s="135">
        <f t="shared" si="15"/>
        <v>-6333.84145</v>
      </c>
      <c r="AO18" s="135"/>
      <c r="AP18" s="135"/>
      <c r="AQ18" s="129">
        <f t="shared" si="16"/>
        <v>1.1001177209966744</v>
      </c>
      <c r="AR18" s="136"/>
      <c r="AS18" s="137"/>
      <c r="AT18" s="129">
        <f t="shared" si="17"/>
        <v>0</v>
      </c>
      <c r="AU18" s="252">
        <v>13770</v>
      </c>
      <c r="AV18" s="130">
        <v>2877.75185</v>
      </c>
      <c r="AW18" s="132">
        <f t="shared" si="18"/>
        <v>0.2089870624546115</v>
      </c>
      <c r="AX18" s="125"/>
      <c r="AY18" s="132">
        <f t="shared" si="19"/>
        <v>0</v>
      </c>
      <c r="AZ18" s="125"/>
      <c r="BA18" s="132">
        <f t="shared" si="20"/>
        <v>0</v>
      </c>
      <c r="BB18" s="123"/>
      <c r="BC18" s="139">
        <f t="shared" si="21"/>
        <v>0.2089870624546115</v>
      </c>
      <c r="BD18" s="126">
        <f t="shared" si="22"/>
        <v>3.921404079026135</v>
      </c>
      <c r="BE18" s="135">
        <f t="shared" si="23"/>
        <v>-509.3802599999999</v>
      </c>
      <c r="BF18" s="135">
        <f t="shared" si="24"/>
        <v>-5.084903015460484</v>
      </c>
      <c r="BG18" s="135"/>
      <c r="BH18" s="135"/>
      <c r="BI18" s="129">
        <f t="shared" si="25"/>
        <v>0.8496131111933511</v>
      </c>
      <c r="BJ18" s="125">
        <v>13336.8</v>
      </c>
      <c r="BK18" s="130">
        <v>3048.75671</v>
      </c>
      <c r="BL18" s="132">
        <f t="shared" si="26"/>
        <v>0.2285973179473337</v>
      </c>
      <c r="BM18" s="125"/>
      <c r="BN18" s="132">
        <f t="shared" si="27"/>
        <v>0</v>
      </c>
      <c r="BO18" s="125"/>
      <c r="BP18" s="132">
        <f t="shared" si="28"/>
        <v>0</v>
      </c>
      <c r="BQ18" s="123"/>
      <c r="BR18" s="139">
        <f t="shared" si="29"/>
        <v>0.2285973179473337</v>
      </c>
      <c r="BS18" s="126">
        <f t="shared" si="30"/>
        <v>4.156282569983158</v>
      </c>
      <c r="BT18" s="135">
        <f t="shared" si="31"/>
        <v>-338.3753999999999</v>
      </c>
      <c r="BU18" s="140">
        <f t="shared" si="32"/>
        <v>0.9000997336357217</v>
      </c>
      <c r="BV18" s="141">
        <f t="shared" si="33"/>
        <v>171.00486</v>
      </c>
      <c r="BW18" s="142">
        <f t="shared" si="34"/>
        <v>1.0594230736051824</v>
      </c>
      <c r="BX18" s="129" t="e">
        <f t="shared" si="35"/>
        <v>#DIV/0!</v>
      </c>
    </row>
    <row r="19" spans="1:76" ht="30" customHeight="1">
      <c r="A19" s="121" t="s">
        <v>54</v>
      </c>
      <c r="B19" s="122">
        <v>400</v>
      </c>
      <c r="C19" s="123">
        <v>383</v>
      </c>
      <c r="D19" s="123">
        <f t="shared" si="37"/>
        <v>95.75</v>
      </c>
      <c r="E19" s="124">
        <f t="shared" si="0"/>
        <v>0.11441852683906123</v>
      </c>
      <c r="F19" s="122">
        <v>555</v>
      </c>
      <c r="G19" s="123">
        <v>532</v>
      </c>
      <c r="H19" s="123">
        <f t="shared" si="38"/>
        <v>95.85585585585585</v>
      </c>
      <c r="I19" s="124">
        <f t="shared" si="1"/>
        <v>0.15742159990057583</v>
      </c>
      <c r="J19" s="125">
        <v>496.3</v>
      </c>
      <c r="K19" s="123">
        <v>495.28763</v>
      </c>
      <c r="L19" s="123">
        <f t="shared" si="39"/>
        <v>99.79601652226475</v>
      </c>
      <c r="M19" s="126">
        <f t="shared" si="2"/>
        <v>0.13609423154111538</v>
      </c>
      <c r="N19" s="127">
        <f t="shared" si="3"/>
        <v>112.28762999999998</v>
      </c>
      <c r="O19" s="127">
        <f t="shared" si="4"/>
        <v>-36.71237000000002</v>
      </c>
      <c r="P19" s="128">
        <f t="shared" si="40"/>
        <v>1.293179190600522</v>
      </c>
      <c r="Q19" s="129">
        <f t="shared" si="41"/>
        <v>0.9309917857142856</v>
      </c>
      <c r="R19" s="122">
        <v>740</v>
      </c>
      <c r="S19" s="130">
        <v>187.33544</v>
      </c>
      <c r="T19" s="125">
        <v>467.2341</v>
      </c>
      <c r="U19" s="125">
        <v>600.25886</v>
      </c>
      <c r="V19" s="123">
        <v>738.45</v>
      </c>
      <c r="W19" s="123">
        <f t="shared" si="42"/>
        <v>99.79054054054055</v>
      </c>
      <c r="X19" s="131">
        <f t="shared" si="5"/>
        <v>0.240199572782045</v>
      </c>
      <c r="Y19" s="125">
        <f t="shared" si="6"/>
        <v>206.45000000000005</v>
      </c>
      <c r="Z19" s="123">
        <f t="shared" si="7"/>
        <v>243.16237000000007</v>
      </c>
      <c r="AA19" s="128">
        <f t="shared" si="36"/>
        <v>1.3880639097744363</v>
      </c>
      <c r="AB19" s="129">
        <f t="shared" si="8"/>
        <v>1.4909518333821503</v>
      </c>
      <c r="AC19" s="122">
        <v>809</v>
      </c>
      <c r="AD19" s="130">
        <v>230.61242</v>
      </c>
      <c r="AE19" s="132">
        <f t="shared" si="9"/>
        <v>0.2850586155747837</v>
      </c>
      <c r="AF19" s="125"/>
      <c r="AG19" s="132">
        <f t="shared" si="10"/>
        <v>0</v>
      </c>
      <c r="AH19" s="125"/>
      <c r="AI19" s="132">
        <f t="shared" si="11"/>
        <v>0</v>
      </c>
      <c r="AJ19" s="123"/>
      <c r="AK19" s="139">
        <f t="shared" si="12"/>
        <v>0.2850586155747837</v>
      </c>
      <c r="AL19" s="40">
        <f t="shared" si="13"/>
        <v>0.3462049166604959</v>
      </c>
      <c r="AM19" s="135">
        <f t="shared" si="14"/>
        <v>43.27697999999998</v>
      </c>
      <c r="AN19" s="135">
        <f t="shared" si="15"/>
        <v>-467.2341</v>
      </c>
      <c r="AO19" s="135"/>
      <c r="AP19" s="135"/>
      <c r="AQ19" s="129">
        <f t="shared" si="16"/>
        <v>1.2310133096012157</v>
      </c>
      <c r="AR19" s="136"/>
      <c r="AS19" s="137"/>
      <c r="AT19" s="129">
        <f t="shared" si="17"/>
        <v>0</v>
      </c>
      <c r="AU19" s="252">
        <v>476</v>
      </c>
      <c r="AV19" s="130">
        <v>159.19818</v>
      </c>
      <c r="AW19" s="132">
        <f t="shared" si="18"/>
        <v>0.33444995798319327</v>
      </c>
      <c r="AX19" s="125"/>
      <c r="AY19" s="132">
        <f t="shared" si="19"/>
        <v>0</v>
      </c>
      <c r="AZ19" s="125"/>
      <c r="BA19" s="132">
        <f t="shared" si="20"/>
        <v>0</v>
      </c>
      <c r="BB19" s="123"/>
      <c r="BC19" s="139">
        <f t="shared" si="21"/>
        <v>0.33444995798319327</v>
      </c>
      <c r="BD19" s="126">
        <f t="shared" si="22"/>
        <v>0.2169333649895966</v>
      </c>
      <c r="BE19" s="135">
        <f t="shared" si="23"/>
        <v>-71.41423999999998</v>
      </c>
      <c r="BF19" s="135">
        <f t="shared" si="24"/>
        <v>-0.3462049166604959</v>
      </c>
      <c r="BG19" s="135"/>
      <c r="BH19" s="135"/>
      <c r="BI19" s="129">
        <f t="shared" si="25"/>
        <v>0.6903278669899914</v>
      </c>
      <c r="BJ19" s="125">
        <v>557</v>
      </c>
      <c r="BK19" s="130">
        <v>555.05273</v>
      </c>
      <c r="BL19" s="132">
        <f t="shared" si="26"/>
        <v>0.9965040035906643</v>
      </c>
      <c r="BM19" s="125"/>
      <c r="BN19" s="132">
        <f t="shared" si="27"/>
        <v>0</v>
      </c>
      <c r="BO19" s="125"/>
      <c r="BP19" s="132">
        <f t="shared" si="28"/>
        <v>0</v>
      </c>
      <c r="BQ19" s="123"/>
      <c r="BR19" s="139">
        <f t="shared" si="29"/>
        <v>0.9965040035906643</v>
      </c>
      <c r="BS19" s="126">
        <f t="shared" si="30"/>
        <v>0.7566874652718902</v>
      </c>
      <c r="BT19" s="135">
        <f t="shared" si="31"/>
        <v>324.44031</v>
      </c>
      <c r="BU19" s="140">
        <f t="shared" si="32"/>
        <v>2.4068639928413225</v>
      </c>
      <c r="BV19" s="141">
        <f t="shared" si="33"/>
        <v>395.85455</v>
      </c>
      <c r="BW19" s="142">
        <f t="shared" si="34"/>
        <v>3.486551981938487</v>
      </c>
      <c r="BX19" s="129" t="e">
        <f t="shared" si="35"/>
        <v>#DIV/0!</v>
      </c>
    </row>
    <row r="20" spans="1:76" ht="26.25" customHeight="1">
      <c r="A20" s="121" t="s">
        <v>55</v>
      </c>
      <c r="B20" s="122">
        <v>15642</v>
      </c>
      <c r="C20" s="123">
        <v>15854</v>
      </c>
      <c r="D20" s="123">
        <f t="shared" si="37"/>
        <v>101.35532540595831</v>
      </c>
      <c r="E20" s="124">
        <f t="shared" si="0"/>
        <v>4.736269776779313</v>
      </c>
      <c r="F20" s="122">
        <v>15297</v>
      </c>
      <c r="G20" s="123">
        <v>15559</v>
      </c>
      <c r="H20" s="123">
        <f t="shared" si="38"/>
        <v>101.71275413479768</v>
      </c>
      <c r="I20" s="124">
        <f t="shared" si="1"/>
        <v>4.603989986565901</v>
      </c>
      <c r="J20" s="125">
        <v>20315.9116</v>
      </c>
      <c r="K20" s="123">
        <v>20471.54476</v>
      </c>
      <c r="L20" s="123">
        <f t="shared" si="39"/>
        <v>100.76606535342476</v>
      </c>
      <c r="M20" s="126">
        <f t="shared" si="2"/>
        <v>5.625133727995079</v>
      </c>
      <c r="N20" s="127">
        <f t="shared" si="3"/>
        <v>4617.544760000001</v>
      </c>
      <c r="O20" s="127">
        <f t="shared" si="4"/>
        <v>4912.544760000001</v>
      </c>
      <c r="P20" s="128">
        <f t="shared" si="40"/>
        <v>1.29125424246247</v>
      </c>
      <c r="Q20" s="129">
        <f t="shared" si="41"/>
        <v>1.3157365357670803</v>
      </c>
      <c r="R20" s="122">
        <v>17532.04</v>
      </c>
      <c r="S20" s="130">
        <v>4372.43586</v>
      </c>
      <c r="T20" s="125">
        <v>9007.05807</v>
      </c>
      <c r="U20" s="125">
        <v>12187.7231</v>
      </c>
      <c r="V20" s="123">
        <v>16952.65</v>
      </c>
      <c r="W20" s="123">
        <f t="shared" si="42"/>
        <v>96.69525052418315</v>
      </c>
      <c r="X20" s="131">
        <f t="shared" si="5"/>
        <v>5.514278945796649</v>
      </c>
      <c r="Y20" s="125">
        <f t="shared" si="6"/>
        <v>1393.6500000000015</v>
      </c>
      <c r="Z20" s="123">
        <f t="shared" si="7"/>
        <v>-3518.894759999999</v>
      </c>
      <c r="AA20" s="128">
        <f t="shared" si="36"/>
        <v>1.089571951924931</v>
      </c>
      <c r="AB20" s="129">
        <f t="shared" si="8"/>
        <v>0.828108000580607</v>
      </c>
      <c r="AC20" s="122">
        <v>16703</v>
      </c>
      <c r="AD20" s="130">
        <v>5060.84989</v>
      </c>
      <c r="AE20" s="132">
        <f t="shared" si="9"/>
        <v>0.30299047416631747</v>
      </c>
      <c r="AF20" s="125"/>
      <c r="AG20" s="132">
        <f t="shared" si="10"/>
        <v>0</v>
      </c>
      <c r="AH20" s="125"/>
      <c r="AI20" s="132">
        <f t="shared" si="11"/>
        <v>0</v>
      </c>
      <c r="AJ20" s="123"/>
      <c r="AK20" s="139">
        <f t="shared" si="12"/>
        <v>0.30299047416631747</v>
      </c>
      <c r="AL20" s="40">
        <f t="shared" si="13"/>
        <v>7.597557470663245</v>
      </c>
      <c r="AM20" s="135">
        <f t="shared" si="14"/>
        <v>688.4140300000008</v>
      </c>
      <c r="AN20" s="135">
        <f t="shared" si="15"/>
        <v>-9007.05807</v>
      </c>
      <c r="AO20" s="135"/>
      <c r="AP20" s="135"/>
      <c r="AQ20" s="129">
        <f t="shared" si="16"/>
        <v>1.1574440545366858</v>
      </c>
      <c r="AR20" s="136"/>
      <c r="AS20" s="137"/>
      <c r="AT20" s="129">
        <f t="shared" si="17"/>
        <v>0</v>
      </c>
      <c r="AU20" s="252">
        <v>20877</v>
      </c>
      <c r="AV20" s="130">
        <v>5087.36906</v>
      </c>
      <c r="AW20" s="132">
        <f t="shared" si="18"/>
        <v>0.24368295540547014</v>
      </c>
      <c r="AX20" s="125"/>
      <c r="AY20" s="132">
        <f t="shared" si="19"/>
        <v>0</v>
      </c>
      <c r="AZ20" s="125"/>
      <c r="BA20" s="132">
        <f t="shared" si="20"/>
        <v>0</v>
      </c>
      <c r="BB20" s="123"/>
      <c r="BC20" s="139">
        <f t="shared" si="21"/>
        <v>0.24368295540547014</v>
      </c>
      <c r="BD20" s="126">
        <f t="shared" si="22"/>
        <v>6.932366243946763</v>
      </c>
      <c r="BE20" s="135">
        <f t="shared" si="23"/>
        <v>26.519169999999576</v>
      </c>
      <c r="BF20" s="135">
        <f t="shared" si="24"/>
        <v>-7.597557470663245</v>
      </c>
      <c r="BG20" s="135"/>
      <c r="BH20" s="135"/>
      <c r="BI20" s="129">
        <f t="shared" si="25"/>
        <v>1.0052400625539992</v>
      </c>
      <c r="BJ20" s="125">
        <v>13552</v>
      </c>
      <c r="BK20" s="130">
        <v>3656.63445</v>
      </c>
      <c r="BL20" s="132">
        <f t="shared" si="26"/>
        <v>0.26982249483471077</v>
      </c>
      <c r="BM20" s="125"/>
      <c r="BN20" s="132">
        <f t="shared" si="27"/>
        <v>0</v>
      </c>
      <c r="BO20" s="125"/>
      <c r="BP20" s="132">
        <f t="shared" si="28"/>
        <v>0</v>
      </c>
      <c r="BQ20" s="123"/>
      <c r="BR20" s="139">
        <f t="shared" si="29"/>
        <v>0.26982249483471077</v>
      </c>
      <c r="BS20" s="126">
        <f t="shared" si="30"/>
        <v>4.984984856116954</v>
      </c>
      <c r="BT20" s="135">
        <f t="shared" si="31"/>
        <v>-1404.2154400000004</v>
      </c>
      <c r="BU20" s="140">
        <f t="shared" si="32"/>
        <v>0.7225336711182319</v>
      </c>
      <c r="BV20" s="141">
        <f t="shared" si="33"/>
        <v>-1430.73461</v>
      </c>
      <c r="BW20" s="142">
        <f t="shared" si="34"/>
        <v>0.7187672855800243</v>
      </c>
      <c r="BX20" s="129" t="e">
        <f t="shared" si="35"/>
        <v>#DIV/0!</v>
      </c>
    </row>
    <row r="21" spans="1:76" ht="35.25" customHeight="1">
      <c r="A21" s="121" t="s">
        <v>56</v>
      </c>
      <c r="B21" s="122">
        <v>8779</v>
      </c>
      <c r="C21" s="123">
        <v>8760</v>
      </c>
      <c r="D21" s="123">
        <f t="shared" si="37"/>
        <v>99.78357443900217</v>
      </c>
      <c r="E21" s="124">
        <f t="shared" si="0"/>
        <v>2.6169877156923667</v>
      </c>
      <c r="F21" s="122">
        <v>25391</v>
      </c>
      <c r="G21" s="123">
        <v>26126</v>
      </c>
      <c r="H21" s="123">
        <f t="shared" si="38"/>
        <v>102.89472647788587</v>
      </c>
      <c r="I21" s="124">
        <f t="shared" si="1"/>
        <v>7.730820900380535</v>
      </c>
      <c r="J21" s="125">
        <v>26190</v>
      </c>
      <c r="K21" s="123">
        <v>26551.98713</v>
      </c>
      <c r="L21" s="123">
        <f t="shared" si="39"/>
        <v>101.3821578083238</v>
      </c>
      <c r="M21" s="126">
        <f t="shared" si="2"/>
        <v>7.295906591381933</v>
      </c>
      <c r="N21" s="127">
        <f t="shared" si="3"/>
        <v>17791.98713</v>
      </c>
      <c r="O21" s="127">
        <f t="shared" si="4"/>
        <v>425.98713000000134</v>
      </c>
      <c r="P21" s="128">
        <f t="shared" si="40"/>
        <v>3.0310487591324202</v>
      </c>
      <c r="Q21" s="129">
        <f t="shared" si="41"/>
        <v>1.0163051033453265</v>
      </c>
      <c r="R21" s="122">
        <v>9603</v>
      </c>
      <c r="S21" s="130">
        <v>341.43793</v>
      </c>
      <c r="T21" s="125">
        <v>599.53356</v>
      </c>
      <c r="U21" s="125">
        <v>946.29381</v>
      </c>
      <c r="V21" s="123">
        <v>2003.14</v>
      </c>
      <c r="W21" s="123">
        <f t="shared" si="42"/>
        <v>20.859523065708636</v>
      </c>
      <c r="X21" s="131">
        <f t="shared" si="5"/>
        <v>0.6515720390312487</v>
      </c>
      <c r="Y21" s="125">
        <f t="shared" si="6"/>
        <v>-24122.86</v>
      </c>
      <c r="Z21" s="123">
        <f t="shared" si="7"/>
        <v>-24548.847130000002</v>
      </c>
      <c r="AA21" s="128">
        <f t="shared" si="36"/>
        <v>0.07667228048687132</v>
      </c>
      <c r="AB21" s="129">
        <f t="shared" si="8"/>
        <v>0.07544218781790288</v>
      </c>
      <c r="AC21" s="122">
        <v>9025</v>
      </c>
      <c r="AD21" s="130">
        <v>1132.88772</v>
      </c>
      <c r="AE21" s="132">
        <f t="shared" si="9"/>
        <v>0.12552772520775624</v>
      </c>
      <c r="AF21" s="125"/>
      <c r="AG21" s="132">
        <f t="shared" si="10"/>
        <v>0</v>
      </c>
      <c r="AH21" s="125"/>
      <c r="AI21" s="132">
        <f t="shared" si="11"/>
        <v>0</v>
      </c>
      <c r="AJ21" s="123"/>
      <c r="AK21" s="139">
        <f t="shared" si="12"/>
        <v>0.12552772520775624</v>
      </c>
      <c r="AL21" s="40">
        <f t="shared" si="13"/>
        <v>1.7007379684420258</v>
      </c>
      <c r="AM21" s="135">
        <f t="shared" si="14"/>
        <v>791.4497899999999</v>
      </c>
      <c r="AN21" s="135">
        <f t="shared" si="15"/>
        <v>-599.53356</v>
      </c>
      <c r="AO21" s="135"/>
      <c r="AP21" s="135"/>
      <c r="AQ21" s="129">
        <f t="shared" si="16"/>
        <v>3.3179902420331566</v>
      </c>
      <c r="AR21" s="136"/>
      <c r="AS21" s="137"/>
      <c r="AT21" s="129">
        <f t="shared" si="17"/>
        <v>0</v>
      </c>
      <c r="AU21" s="252">
        <v>4500</v>
      </c>
      <c r="AV21" s="130">
        <v>609.894</v>
      </c>
      <c r="AW21" s="132">
        <f t="shared" si="18"/>
        <v>0.135532</v>
      </c>
      <c r="AX21" s="125"/>
      <c r="AY21" s="132">
        <f t="shared" si="19"/>
        <v>0</v>
      </c>
      <c r="AZ21" s="125"/>
      <c r="BA21" s="132">
        <f t="shared" si="20"/>
        <v>0</v>
      </c>
      <c r="BB21" s="123"/>
      <c r="BC21" s="139">
        <f t="shared" si="21"/>
        <v>0.135532</v>
      </c>
      <c r="BD21" s="126">
        <f t="shared" si="22"/>
        <v>0.8310795871345076</v>
      </c>
      <c r="BE21" s="135">
        <f t="shared" si="23"/>
        <v>-522.9937199999999</v>
      </c>
      <c r="BF21" s="135">
        <f t="shared" si="24"/>
        <v>-1.7007379684420258</v>
      </c>
      <c r="BG21" s="135"/>
      <c r="BH21" s="135"/>
      <c r="BI21" s="129">
        <f t="shared" si="25"/>
        <v>0.5383534389445055</v>
      </c>
      <c r="BJ21" s="125">
        <v>52436</v>
      </c>
      <c r="BK21" s="130">
        <v>9049.16541</v>
      </c>
      <c r="BL21" s="132">
        <f t="shared" si="26"/>
        <v>0.17257543309939735</v>
      </c>
      <c r="BM21" s="125"/>
      <c r="BN21" s="132">
        <f t="shared" si="27"/>
        <v>0</v>
      </c>
      <c r="BO21" s="125"/>
      <c r="BP21" s="132">
        <f t="shared" si="28"/>
        <v>0</v>
      </c>
      <c r="BQ21" s="123"/>
      <c r="BR21" s="139">
        <f t="shared" si="29"/>
        <v>0.17257543309939735</v>
      </c>
      <c r="BS21" s="126">
        <f t="shared" si="30"/>
        <v>12.336467630596042</v>
      </c>
      <c r="BT21" s="135">
        <f t="shared" si="31"/>
        <v>7916.27769</v>
      </c>
      <c r="BU21" s="140">
        <f t="shared" si="32"/>
        <v>7.987698383737446</v>
      </c>
      <c r="BV21" s="141">
        <f t="shared" si="33"/>
        <v>8439.27141</v>
      </c>
      <c r="BW21" s="142">
        <f t="shared" si="34"/>
        <v>14.837275674133537</v>
      </c>
      <c r="BX21" s="129" t="e">
        <f t="shared" si="35"/>
        <v>#DIV/0!</v>
      </c>
    </row>
    <row r="22" spans="1:76" ht="21.75" customHeight="1">
      <c r="A22" s="121" t="s">
        <v>57</v>
      </c>
      <c r="B22" s="122">
        <v>1470</v>
      </c>
      <c r="C22" s="123">
        <v>1575</v>
      </c>
      <c r="D22" s="123">
        <f t="shared" si="37"/>
        <v>107.14285714285714</v>
      </c>
      <c r="E22" s="124">
        <f t="shared" si="0"/>
        <v>0.4705200516227714</v>
      </c>
      <c r="F22" s="122">
        <v>2140</v>
      </c>
      <c r="G22" s="123">
        <v>2024</v>
      </c>
      <c r="H22" s="123">
        <f t="shared" si="38"/>
        <v>94.57943925233646</v>
      </c>
      <c r="I22" s="124">
        <f t="shared" si="1"/>
        <v>0.5989122522533186</v>
      </c>
      <c r="J22" s="125">
        <v>1896.25</v>
      </c>
      <c r="K22" s="123">
        <v>2267.62008</v>
      </c>
      <c r="L22" s="123">
        <f t="shared" si="39"/>
        <v>119.58444719841795</v>
      </c>
      <c r="M22" s="126">
        <f t="shared" si="2"/>
        <v>0.62309250932595</v>
      </c>
      <c r="N22" s="127">
        <f t="shared" si="3"/>
        <v>692.6200800000001</v>
      </c>
      <c r="O22" s="127">
        <f t="shared" si="4"/>
        <v>243.62008000000014</v>
      </c>
      <c r="P22" s="128">
        <f t="shared" si="40"/>
        <v>1.439758780952381</v>
      </c>
      <c r="Q22" s="129">
        <f t="shared" si="41"/>
        <v>1.1203656521739132</v>
      </c>
      <c r="R22" s="122">
        <v>1342.37</v>
      </c>
      <c r="S22" s="130">
        <v>417.50709</v>
      </c>
      <c r="T22" s="125">
        <v>858.35534</v>
      </c>
      <c r="U22" s="125">
        <v>1086.25384</v>
      </c>
      <c r="V22" s="123">
        <v>1358.34</v>
      </c>
      <c r="W22" s="123">
        <f t="shared" si="42"/>
        <v>101.18968689705521</v>
      </c>
      <c r="X22" s="131">
        <f t="shared" si="5"/>
        <v>0.44183450158137044</v>
      </c>
      <c r="Y22" s="125">
        <f t="shared" si="6"/>
        <v>-665.6600000000001</v>
      </c>
      <c r="Z22" s="123">
        <f t="shared" si="7"/>
        <v>-909.2800800000002</v>
      </c>
      <c r="AA22" s="128">
        <f t="shared" si="36"/>
        <v>0.6711166007905138</v>
      </c>
      <c r="AB22" s="129">
        <f t="shared" si="8"/>
        <v>0.5990156869663986</v>
      </c>
      <c r="AC22" s="122">
        <v>1190.4</v>
      </c>
      <c r="AD22" s="130">
        <v>341.61732</v>
      </c>
      <c r="AE22" s="132">
        <f t="shared" si="9"/>
        <v>0.28697691532258063</v>
      </c>
      <c r="AF22" s="125"/>
      <c r="AG22" s="132">
        <f t="shared" si="10"/>
        <v>0</v>
      </c>
      <c r="AH22" s="125"/>
      <c r="AI22" s="132">
        <f t="shared" si="11"/>
        <v>0</v>
      </c>
      <c r="AJ22" s="123"/>
      <c r="AK22" s="139">
        <f t="shared" si="12"/>
        <v>0.28697691532258063</v>
      </c>
      <c r="AL22" s="40">
        <f t="shared" si="13"/>
        <v>0.5128500702623994</v>
      </c>
      <c r="AM22" s="135">
        <f t="shared" si="14"/>
        <v>-75.88977</v>
      </c>
      <c r="AN22" s="135">
        <f t="shared" si="15"/>
        <v>-858.35534</v>
      </c>
      <c r="AO22" s="135"/>
      <c r="AP22" s="135"/>
      <c r="AQ22" s="129">
        <f t="shared" si="16"/>
        <v>0.8182311826129707</v>
      </c>
      <c r="AR22" s="136"/>
      <c r="AS22" s="137"/>
      <c r="AT22" s="129">
        <f t="shared" si="17"/>
        <v>0</v>
      </c>
      <c r="AU22" s="252">
        <v>1600</v>
      </c>
      <c r="AV22" s="130">
        <v>394.79539</v>
      </c>
      <c r="AW22" s="132">
        <f t="shared" si="18"/>
        <v>0.24674711875</v>
      </c>
      <c r="AX22" s="125"/>
      <c r="AY22" s="132">
        <f t="shared" si="19"/>
        <v>0</v>
      </c>
      <c r="AZ22" s="125"/>
      <c r="BA22" s="132">
        <f t="shared" si="20"/>
        <v>0</v>
      </c>
      <c r="BB22" s="123"/>
      <c r="BC22" s="139">
        <f t="shared" si="21"/>
        <v>0.24674711875</v>
      </c>
      <c r="BD22" s="126">
        <f t="shared" si="22"/>
        <v>0.5379728112160587</v>
      </c>
      <c r="BE22" s="135">
        <f t="shared" si="23"/>
        <v>53.17806999999999</v>
      </c>
      <c r="BF22" s="135">
        <f t="shared" si="24"/>
        <v>-0.5128500702623994</v>
      </c>
      <c r="BG22" s="135"/>
      <c r="BH22" s="135"/>
      <c r="BI22" s="129">
        <f t="shared" si="25"/>
        <v>1.1556656143781001</v>
      </c>
      <c r="BJ22" s="125">
        <v>1363</v>
      </c>
      <c r="BK22" s="130">
        <v>614.04964</v>
      </c>
      <c r="BL22" s="132">
        <f t="shared" si="26"/>
        <v>0.45051330887747615</v>
      </c>
      <c r="BM22" s="125"/>
      <c r="BN22" s="132">
        <f t="shared" si="27"/>
        <v>0</v>
      </c>
      <c r="BO22" s="125"/>
      <c r="BP22" s="132">
        <f t="shared" si="28"/>
        <v>0</v>
      </c>
      <c r="BQ22" s="123"/>
      <c r="BR22" s="139">
        <f t="shared" si="29"/>
        <v>0.45051330887747615</v>
      </c>
      <c r="BS22" s="126">
        <f t="shared" si="30"/>
        <v>0.8371162603645182</v>
      </c>
      <c r="BT22" s="135">
        <f t="shared" si="31"/>
        <v>272.43231999999995</v>
      </c>
      <c r="BU22" s="140">
        <f t="shared" si="32"/>
        <v>1.797478066978571</v>
      </c>
      <c r="BV22" s="141">
        <f t="shared" si="33"/>
        <v>219.25424999999996</v>
      </c>
      <c r="BW22" s="142">
        <f t="shared" si="34"/>
        <v>1.5553617280080194</v>
      </c>
      <c r="BX22" s="129" t="e">
        <f t="shared" si="35"/>
        <v>#DIV/0!</v>
      </c>
    </row>
    <row r="23" spans="1:76" ht="21.75" customHeight="1">
      <c r="A23" s="531" t="s">
        <v>58</v>
      </c>
      <c r="B23" s="122">
        <v>1160</v>
      </c>
      <c r="C23" s="123">
        <v>1145</v>
      </c>
      <c r="D23" s="123">
        <f t="shared" si="37"/>
        <v>98.70689655172413</v>
      </c>
      <c r="E23" s="124">
        <f t="shared" si="0"/>
        <v>0.3420606089575068</v>
      </c>
      <c r="F23" s="532">
        <v>1131</v>
      </c>
      <c r="G23" s="533">
        <v>1175</v>
      </c>
      <c r="H23" s="123">
        <f t="shared" si="38"/>
        <v>103.89036251105217</v>
      </c>
      <c r="I23" s="124">
        <f t="shared" si="1"/>
        <v>0.34768868399093344</v>
      </c>
      <c r="J23" s="125">
        <v>803.4</v>
      </c>
      <c r="K23" s="123">
        <v>810.83102</v>
      </c>
      <c r="L23" s="123">
        <f t="shared" si="39"/>
        <v>100.92494647747074</v>
      </c>
      <c r="M23" s="528">
        <f t="shared" si="2"/>
        <v>0.2227986686778322</v>
      </c>
      <c r="N23" s="127">
        <f t="shared" si="3"/>
        <v>-334.16898000000003</v>
      </c>
      <c r="O23" s="127">
        <f t="shared" si="4"/>
        <v>-364.16898000000003</v>
      </c>
      <c r="P23" s="128">
        <f t="shared" si="40"/>
        <v>0.7081493624454148</v>
      </c>
      <c r="Q23" s="129">
        <f t="shared" si="41"/>
        <v>0.6900689531914893</v>
      </c>
      <c r="R23" s="122">
        <v>66.49</v>
      </c>
      <c r="S23" s="130">
        <v>2.75</v>
      </c>
      <c r="T23" s="125">
        <v>11.3936</v>
      </c>
      <c r="U23" s="125">
        <v>67.02864</v>
      </c>
      <c r="V23" s="123">
        <v>62.63</v>
      </c>
      <c r="W23" s="123">
        <f t="shared" si="42"/>
        <v>94.194615731689</v>
      </c>
      <c r="X23" s="534">
        <f t="shared" si="5"/>
        <v>0.020371994371100925</v>
      </c>
      <c r="Y23" s="125">
        <f t="shared" si="6"/>
        <v>-1112.37</v>
      </c>
      <c r="Z23" s="123">
        <f t="shared" si="7"/>
        <v>-748.20102</v>
      </c>
      <c r="AA23" s="128">
        <f t="shared" si="36"/>
        <v>0.05330212765957447</v>
      </c>
      <c r="AB23" s="129">
        <f t="shared" si="8"/>
        <v>0.07724174144200847</v>
      </c>
      <c r="AC23" s="122">
        <v>10</v>
      </c>
      <c r="AD23" s="130">
        <v>3.726</v>
      </c>
      <c r="AE23" s="132">
        <f t="shared" si="9"/>
        <v>0.3726</v>
      </c>
      <c r="AF23" s="125"/>
      <c r="AG23" s="132">
        <f t="shared" si="10"/>
        <v>0</v>
      </c>
      <c r="AH23" s="125"/>
      <c r="AI23" s="132">
        <f t="shared" si="11"/>
        <v>0</v>
      </c>
      <c r="AJ23" s="123"/>
      <c r="AK23" s="139">
        <f t="shared" si="12"/>
        <v>0.3726</v>
      </c>
      <c r="AL23" s="497">
        <f t="shared" si="13"/>
        <v>0.005593625527527996</v>
      </c>
      <c r="AM23" s="135">
        <f t="shared" si="14"/>
        <v>0.976</v>
      </c>
      <c r="AN23" s="135">
        <f t="shared" si="15"/>
        <v>-11.3936</v>
      </c>
      <c r="AO23" s="135"/>
      <c r="AP23" s="135"/>
      <c r="AQ23" s="129">
        <f t="shared" si="16"/>
        <v>1.3549090909090908</v>
      </c>
      <c r="AR23" s="136"/>
      <c r="AS23" s="137"/>
      <c r="AT23" s="129">
        <f t="shared" si="17"/>
        <v>0</v>
      </c>
      <c r="AU23" s="252">
        <v>5</v>
      </c>
      <c r="AV23" s="130">
        <v>-43.13188</v>
      </c>
      <c r="AW23" s="132">
        <f t="shared" si="18"/>
        <v>-8.626376</v>
      </c>
      <c r="AX23" s="125"/>
      <c r="AY23" s="132">
        <f t="shared" si="19"/>
        <v>0</v>
      </c>
      <c r="AZ23" s="125"/>
      <c r="BA23" s="132">
        <f t="shared" si="20"/>
        <v>0</v>
      </c>
      <c r="BB23" s="123"/>
      <c r="BC23" s="139">
        <f t="shared" si="21"/>
        <v>-8.626376</v>
      </c>
      <c r="BD23" s="528">
        <f t="shared" si="22"/>
        <v>-0.05877418866677672</v>
      </c>
      <c r="BE23" s="135">
        <f t="shared" si="23"/>
        <v>-46.85788</v>
      </c>
      <c r="BF23" s="135">
        <f t="shared" si="24"/>
        <v>-0.005593625527527996</v>
      </c>
      <c r="BG23" s="135"/>
      <c r="BH23" s="135"/>
      <c r="BI23" s="129">
        <f t="shared" si="25"/>
        <v>-11.5759205582394</v>
      </c>
      <c r="BJ23" s="125">
        <v>0</v>
      </c>
      <c r="BK23" s="130">
        <v>60</v>
      </c>
      <c r="BL23" s="132" t="e">
        <f t="shared" si="26"/>
        <v>#DIV/0!</v>
      </c>
      <c r="BM23" s="125"/>
      <c r="BN23" s="132" t="e">
        <f t="shared" si="27"/>
        <v>#DIV/0!</v>
      </c>
      <c r="BO23" s="125"/>
      <c r="BP23" s="132" t="e">
        <f t="shared" si="28"/>
        <v>#DIV/0!</v>
      </c>
      <c r="BQ23" s="123"/>
      <c r="BR23" s="139" t="e">
        <f t="shared" si="29"/>
        <v>#DIV/0!</v>
      </c>
      <c r="BS23" s="528">
        <f t="shared" si="30"/>
        <v>0.08179627891626334</v>
      </c>
      <c r="BT23" s="135">
        <f t="shared" si="31"/>
        <v>56.274</v>
      </c>
      <c r="BU23" s="140">
        <f t="shared" si="32"/>
        <v>16.10305958132045</v>
      </c>
      <c r="BV23" s="141">
        <f t="shared" si="33"/>
        <v>103.13188</v>
      </c>
      <c r="BW23" s="142">
        <f t="shared" si="34"/>
        <v>-1.3910824197785951</v>
      </c>
      <c r="BX23" s="129" t="e">
        <f t="shared" si="35"/>
        <v>#DIV/0!</v>
      </c>
    </row>
    <row r="24" spans="1:76" ht="13.5" customHeight="1" hidden="1">
      <c r="A24" s="531"/>
      <c r="B24" s="165"/>
      <c r="C24" s="166"/>
      <c r="D24" s="166" t="e">
        <f t="shared" si="37"/>
        <v>#DIV/0!</v>
      </c>
      <c r="E24" s="169">
        <f t="shared" si="0"/>
        <v>0</v>
      </c>
      <c r="F24" s="532"/>
      <c r="G24" s="533"/>
      <c r="H24" s="166" t="e">
        <f t="shared" si="38"/>
        <v>#DIV/0!</v>
      </c>
      <c r="I24" s="169">
        <f t="shared" si="1"/>
        <v>0</v>
      </c>
      <c r="J24" s="170"/>
      <c r="K24" s="166"/>
      <c r="L24" s="166" t="e">
        <f t="shared" si="39"/>
        <v>#DIV/0!</v>
      </c>
      <c r="M24" s="528">
        <f t="shared" si="2"/>
        <v>0</v>
      </c>
      <c r="N24" s="171">
        <f t="shared" si="3"/>
        <v>0</v>
      </c>
      <c r="O24" s="171">
        <f t="shared" si="4"/>
        <v>0</v>
      </c>
      <c r="P24" s="172" t="e">
        <f t="shared" si="40"/>
        <v>#DIV/0!</v>
      </c>
      <c r="Q24" s="173" t="e">
        <f t="shared" si="41"/>
        <v>#DIV/0!</v>
      </c>
      <c r="R24" s="165"/>
      <c r="S24" s="174"/>
      <c r="T24" s="170"/>
      <c r="U24" s="170"/>
      <c r="V24" s="166"/>
      <c r="W24" s="166" t="e">
        <f t="shared" si="42"/>
        <v>#DIV/0!</v>
      </c>
      <c r="X24" s="534">
        <f t="shared" si="5"/>
        <v>0</v>
      </c>
      <c r="Y24" s="170">
        <f t="shared" si="6"/>
        <v>0</v>
      </c>
      <c r="Z24" s="166">
        <f t="shared" si="7"/>
        <v>0</v>
      </c>
      <c r="AA24" s="172" t="e">
        <f t="shared" si="36"/>
        <v>#DIV/0!</v>
      </c>
      <c r="AB24" s="173" t="e">
        <f t="shared" si="8"/>
        <v>#DIV/0!</v>
      </c>
      <c r="AC24" s="165"/>
      <c r="AD24" s="174"/>
      <c r="AE24" s="175" t="e">
        <f t="shared" si="9"/>
        <v>#DIV/0!</v>
      </c>
      <c r="AF24" s="170"/>
      <c r="AG24" s="175" t="e">
        <f t="shared" si="10"/>
        <v>#DIV/0!</v>
      </c>
      <c r="AH24" s="170"/>
      <c r="AI24" s="175" t="e">
        <f t="shared" si="11"/>
        <v>#DIV/0!</v>
      </c>
      <c r="AJ24" s="166"/>
      <c r="AK24" s="181" t="e">
        <f t="shared" si="12"/>
        <v>#DIV/0!</v>
      </c>
      <c r="AL24" s="497">
        <f t="shared" si="13"/>
        <v>0</v>
      </c>
      <c r="AM24" s="177">
        <f t="shared" si="14"/>
        <v>0</v>
      </c>
      <c r="AN24" s="177">
        <f t="shared" si="15"/>
        <v>0</v>
      </c>
      <c r="AO24" s="177"/>
      <c r="AP24" s="177"/>
      <c r="AQ24" s="173" t="e">
        <f t="shared" si="16"/>
        <v>#DIV/0!</v>
      </c>
      <c r="AR24" s="178"/>
      <c r="AS24" s="179"/>
      <c r="AT24" s="173" t="e">
        <f t="shared" si="17"/>
        <v>#DIV/0!</v>
      </c>
      <c r="AU24" s="180"/>
      <c r="AV24" s="174"/>
      <c r="AW24" s="175" t="e">
        <f t="shared" si="18"/>
        <v>#DIV/0!</v>
      </c>
      <c r="AX24" s="170"/>
      <c r="AY24" s="175" t="e">
        <f t="shared" si="19"/>
        <v>#DIV/0!</v>
      </c>
      <c r="AZ24" s="170"/>
      <c r="BA24" s="175" t="e">
        <f t="shared" si="20"/>
        <v>#DIV/0!</v>
      </c>
      <c r="BB24" s="166"/>
      <c r="BC24" s="181" t="e">
        <f t="shared" si="21"/>
        <v>#DIV/0!</v>
      </c>
      <c r="BD24" s="528">
        <f t="shared" si="22"/>
        <v>0</v>
      </c>
      <c r="BE24" s="177">
        <f t="shared" si="23"/>
        <v>0</v>
      </c>
      <c r="BF24" s="177">
        <f t="shared" si="24"/>
        <v>0</v>
      </c>
      <c r="BG24" s="177"/>
      <c r="BH24" s="177"/>
      <c r="BI24" s="173" t="e">
        <f t="shared" si="25"/>
        <v>#DIV/0!</v>
      </c>
      <c r="BJ24" s="170"/>
      <c r="BK24" s="174"/>
      <c r="BL24" s="175" t="e">
        <f t="shared" si="26"/>
        <v>#DIV/0!</v>
      </c>
      <c r="BM24" s="170"/>
      <c r="BN24" s="175" t="e">
        <f t="shared" si="27"/>
        <v>#DIV/0!</v>
      </c>
      <c r="BO24" s="170"/>
      <c r="BP24" s="175" t="e">
        <f t="shared" si="28"/>
        <v>#DIV/0!</v>
      </c>
      <c r="BQ24" s="166"/>
      <c r="BR24" s="181" t="e">
        <f t="shared" si="29"/>
        <v>#DIV/0!</v>
      </c>
      <c r="BS24" s="528">
        <f t="shared" si="30"/>
        <v>0</v>
      </c>
      <c r="BT24" s="177">
        <f t="shared" si="31"/>
        <v>0</v>
      </c>
      <c r="BU24" s="182" t="e">
        <f t="shared" si="32"/>
        <v>#DIV/0!</v>
      </c>
      <c r="BV24" s="183">
        <f t="shared" si="33"/>
        <v>0</v>
      </c>
      <c r="BW24" s="184" t="e">
        <f t="shared" si="34"/>
        <v>#DIV/0!</v>
      </c>
      <c r="BX24" s="173" t="e">
        <f t="shared" si="35"/>
        <v>#DIV/0!</v>
      </c>
    </row>
    <row r="25" spans="1:76" ht="26.25" customHeight="1">
      <c r="A25" s="185" t="s">
        <v>59</v>
      </c>
      <c r="B25" s="186">
        <f>B12+B17</f>
        <v>108738</v>
      </c>
      <c r="C25" s="187">
        <f>C12+C17</f>
        <v>110205</v>
      </c>
      <c r="D25" s="187">
        <f t="shared" si="37"/>
        <v>101.3491143850356</v>
      </c>
      <c r="E25" s="188">
        <f t="shared" si="0"/>
        <v>32.92296018354763</v>
      </c>
      <c r="F25" s="186">
        <f>F12+F17</f>
        <v>118076</v>
      </c>
      <c r="G25" s="187">
        <f>G12+G17</f>
        <v>118264</v>
      </c>
      <c r="H25" s="187">
        <f t="shared" si="38"/>
        <v>100.15921948575495</v>
      </c>
      <c r="I25" s="188">
        <f t="shared" si="1"/>
        <v>34.9949400200032</v>
      </c>
      <c r="J25" s="189">
        <f>J12+J17</f>
        <v>140128.8616</v>
      </c>
      <c r="K25" s="187">
        <f>K12+K17</f>
        <v>133676.73889</v>
      </c>
      <c r="L25" s="187">
        <f t="shared" si="39"/>
        <v>95.3955790146803</v>
      </c>
      <c r="M25" s="190">
        <f t="shared" si="2"/>
        <v>36.73145047890028</v>
      </c>
      <c r="N25" s="191">
        <f t="shared" si="3"/>
        <v>23471.738890000008</v>
      </c>
      <c r="O25" s="191">
        <f t="shared" si="4"/>
        <v>15412.738890000008</v>
      </c>
      <c r="P25" s="192">
        <f t="shared" si="40"/>
        <v>1.2129825224808313</v>
      </c>
      <c r="Q25" s="193">
        <f t="shared" si="41"/>
        <v>1.1303248570148143</v>
      </c>
      <c r="R25" s="186">
        <f>R12+R17</f>
        <v>127192.4</v>
      </c>
      <c r="S25" s="194">
        <f>S12+S17</f>
        <v>25768.39723</v>
      </c>
      <c r="T25" s="189">
        <f>T12+T17</f>
        <v>56910.91159</v>
      </c>
      <c r="U25" s="189">
        <f>U12+U17</f>
        <v>83531.60488</v>
      </c>
      <c r="V25" s="187">
        <f>V12+V17</f>
        <v>114967.91999999998</v>
      </c>
      <c r="W25" s="187">
        <f t="shared" si="42"/>
        <v>90.38898550542326</v>
      </c>
      <c r="X25" s="195">
        <f t="shared" si="5"/>
        <v>37.39622894934027</v>
      </c>
      <c r="Y25" s="189">
        <f t="shared" si="6"/>
        <v>-3296.0800000000163</v>
      </c>
      <c r="Z25" s="187">
        <f t="shared" si="7"/>
        <v>-18708.818890000024</v>
      </c>
      <c r="AA25" s="192">
        <f t="shared" si="36"/>
        <v>0.9721294730433605</v>
      </c>
      <c r="AB25" s="193">
        <f t="shared" si="8"/>
        <v>0.8600443200114632</v>
      </c>
      <c r="AC25" s="186">
        <f>AC12+AC17</f>
        <v>111077.3</v>
      </c>
      <c r="AD25" s="194">
        <f>AD12+AD17</f>
        <v>23791.79328</v>
      </c>
      <c r="AE25" s="196">
        <f t="shared" si="9"/>
        <v>0.21419131793804855</v>
      </c>
      <c r="AF25" s="189">
        <f>AF12+AF17</f>
        <v>0</v>
      </c>
      <c r="AG25" s="196">
        <f t="shared" si="10"/>
        <v>0</v>
      </c>
      <c r="AH25" s="189">
        <f>AH12+AH17</f>
        <v>0</v>
      </c>
      <c r="AI25" s="196">
        <f t="shared" si="11"/>
        <v>0</v>
      </c>
      <c r="AJ25" s="187">
        <f>AJ12+AJ17</f>
        <v>0</v>
      </c>
      <c r="AK25" s="203">
        <f t="shared" si="12"/>
        <v>0.21419131793804855</v>
      </c>
      <c r="AL25" s="198">
        <f t="shared" si="13"/>
        <v>35.717225506354545</v>
      </c>
      <c r="AM25" s="199">
        <f t="shared" si="14"/>
        <v>-1976.603949999997</v>
      </c>
      <c r="AN25" s="199">
        <f t="shared" si="15"/>
        <v>-56910.91159</v>
      </c>
      <c r="AO25" s="199"/>
      <c r="AP25" s="199"/>
      <c r="AQ25" s="193">
        <f t="shared" si="16"/>
        <v>0.9232934849475698</v>
      </c>
      <c r="AR25" s="200"/>
      <c r="AS25" s="201"/>
      <c r="AT25" s="193">
        <f t="shared" si="17"/>
        <v>0</v>
      </c>
      <c r="AU25" s="202">
        <f>AU12+AU17</f>
        <v>102170</v>
      </c>
      <c r="AV25" s="194">
        <f>AV12+AV17</f>
        <v>24818.734509999995</v>
      </c>
      <c r="AW25" s="196">
        <f t="shared" si="18"/>
        <v>0.2429160664578643</v>
      </c>
      <c r="AX25" s="189">
        <f>AX12+AX17</f>
        <v>0</v>
      </c>
      <c r="AY25" s="196">
        <f t="shared" si="19"/>
        <v>0</v>
      </c>
      <c r="AZ25" s="189">
        <f>AZ12+AZ17</f>
        <v>0</v>
      </c>
      <c r="BA25" s="196">
        <f t="shared" si="20"/>
        <v>0</v>
      </c>
      <c r="BB25" s="187">
        <f>BB12+BB17</f>
        <v>0</v>
      </c>
      <c r="BC25" s="203">
        <f t="shared" si="21"/>
        <v>0.2429160664578643</v>
      </c>
      <c r="BD25" s="190">
        <f t="shared" si="22"/>
        <v>33.819554922284446</v>
      </c>
      <c r="BE25" s="199">
        <f t="shared" si="23"/>
        <v>1026.941229999993</v>
      </c>
      <c r="BF25" s="199">
        <f t="shared" si="24"/>
        <v>-35.717225506354545</v>
      </c>
      <c r="BG25" s="199"/>
      <c r="BH25" s="199"/>
      <c r="BI25" s="193">
        <f t="shared" si="25"/>
        <v>1.0431636748820976</v>
      </c>
      <c r="BJ25" s="189">
        <f>BJ12+BJ17</f>
        <v>152800.8</v>
      </c>
      <c r="BK25" s="194">
        <f>BK12+BK17</f>
        <v>35416.641950000005</v>
      </c>
      <c r="BL25" s="196">
        <f t="shared" si="26"/>
        <v>0.23178309243145329</v>
      </c>
      <c r="BM25" s="189">
        <f>BM12+BM17</f>
        <v>0</v>
      </c>
      <c r="BN25" s="196">
        <f t="shared" si="27"/>
        <v>0</v>
      </c>
      <c r="BO25" s="189">
        <f>BO12+BO17</f>
        <v>0</v>
      </c>
      <c r="BP25" s="196">
        <f t="shared" si="28"/>
        <v>0</v>
      </c>
      <c r="BQ25" s="187">
        <f>BQ12+BQ17</f>
        <v>0</v>
      </c>
      <c r="BR25" s="203">
        <f t="shared" si="29"/>
        <v>0.23178309243145329</v>
      </c>
      <c r="BS25" s="190">
        <f t="shared" si="30"/>
        <v>48.28249205366056</v>
      </c>
      <c r="BT25" s="199">
        <f t="shared" si="31"/>
        <v>11624.848670000003</v>
      </c>
      <c r="BU25" s="204">
        <f t="shared" si="32"/>
        <v>1.4886075014686746</v>
      </c>
      <c r="BV25" s="205">
        <f t="shared" si="33"/>
        <v>10597.90744000001</v>
      </c>
      <c r="BW25" s="206">
        <f t="shared" si="34"/>
        <v>1.4270124020920523</v>
      </c>
      <c r="BX25" s="193" t="e">
        <f t="shared" si="35"/>
        <v>#DIV/0!</v>
      </c>
    </row>
    <row r="26" spans="1:76" ht="20.25" customHeight="1">
      <c r="A26" s="253" t="s">
        <v>60</v>
      </c>
      <c r="B26" s="254">
        <v>11588</v>
      </c>
      <c r="C26" s="255">
        <v>11588</v>
      </c>
      <c r="D26" s="255">
        <f t="shared" si="37"/>
        <v>100</v>
      </c>
      <c r="E26" s="256">
        <f t="shared" si="0"/>
        <v>3.4618326083839204</v>
      </c>
      <c r="F26" s="254">
        <v>12784</v>
      </c>
      <c r="G26" s="255">
        <v>12784</v>
      </c>
      <c r="H26" s="255">
        <f t="shared" si="38"/>
        <v>100</v>
      </c>
      <c r="I26" s="256">
        <f t="shared" si="1"/>
        <v>3.782852881821356</v>
      </c>
      <c r="J26" s="257">
        <v>14739</v>
      </c>
      <c r="K26" s="255">
        <v>14739</v>
      </c>
      <c r="L26" s="255">
        <f t="shared" si="39"/>
        <v>100</v>
      </c>
      <c r="M26" s="258">
        <f t="shared" si="2"/>
        <v>4.04995553530077</v>
      </c>
      <c r="N26" s="259">
        <f t="shared" si="3"/>
        <v>3151</v>
      </c>
      <c r="O26" s="259">
        <f t="shared" si="4"/>
        <v>1955</v>
      </c>
      <c r="P26" s="260">
        <f t="shared" si="40"/>
        <v>1.2719192267863306</v>
      </c>
      <c r="Q26" s="229">
        <f t="shared" si="41"/>
        <v>1.1529255319148937</v>
      </c>
      <c r="R26" s="254">
        <v>16095</v>
      </c>
      <c r="S26" s="261">
        <v>4026</v>
      </c>
      <c r="T26" s="257">
        <v>10949</v>
      </c>
      <c r="U26" s="257">
        <v>14646</v>
      </c>
      <c r="V26" s="255">
        <v>16095</v>
      </c>
      <c r="W26" s="255">
        <f t="shared" si="42"/>
        <v>100</v>
      </c>
      <c r="X26" s="262">
        <f t="shared" si="5"/>
        <v>5.235306552816053</v>
      </c>
      <c r="Y26" s="257">
        <f t="shared" si="6"/>
        <v>3311</v>
      </c>
      <c r="Z26" s="255">
        <f t="shared" si="7"/>
        <v>1356</v>
      </c>
      <c r="AA26" s="260">
        <f t="shared" si="36"/>
        <v>1.2589956195244054</v>
      </c>
      <c r="AB26" s="229">
        <f t="shared" si="8"/>
        <v>1.092000814166497</v>
      </c>
      <c r="AC26" s="254">
        <v>37656</v>
      </c>
      <c r="AD26" s="261">
        <v>9168</v>
      </c>
      <c r="AE26" s="263">
        <f t="shared" si="9"/>
        <v>0.24346717654557043</v>
      </c>
      <c r="AF26" s="257"/>
      <c r="AG26" s="263">
        <f t="shared" si="10"/>
        <v>0</v>
      </c>
      <c r="AH26" s="257"/>
      <c r="AI26" s="263">
        <f t="shared" si="11"/>
        <v>0</v>
      </c>
      <c r="AJ26" s="255"/>
      <c r="AK26" s="264">
        <f t="shared" si="12"/>
        <v>0.24346717654557043</v>
      </c>
      <c r="AL26" s="40">
        <f t="shared" si="13"/>
        <v>13.76338133021381</v>
      </c>
      <c r="AM26" s="265">
        <f t="shared" si="14"/>
        <v>5142</v>
      </c>
      <c r="AN26" s="265">
        <f t="shared" si="15"/>
        <v>-10949</v>
      </c>
      <c r="AO26" s="265"/>
      <c r="AP26" s="265"/>
      <c r="AQ26" s="229">
        <f t="shared" si="16"/>
        <v>2.277198211624441</v>
      </c>
      <c r="AR26" s="266"/>
      <c r="AS26" s="267"/>
      <c r="AT26" s="229">
        <f t="shared" si="17"/>
        <v>0</v>
      </c>
      <c r="AU26" s="252">
        <v>27681</v>
      </c>
      <c r="AV26" s="261">
        <v>7118</v>
      </c>
      <c r="AW26" s="263">
        <f t="shared" si="18"/>
        <v>0.2571438893103573</v>
      </c>
      <c r="AX26" s="257"/>
      <c r="AY26" s="263">
        <f t="shared" si="19"/>
        <v>0</v>
      </c>
      <c r="AZ26" s="257"/>
      <c r="BA26" s="263">
        <f t="shared" si="20"/>
        <v>0</v>
      </c>
      <c r="BB26" s="255"/>
      <c r="BC26" s="264">
        <f t="shared" si="21"/>
        <v>0.2571438893103573</v>
      </c>
      <c r="BD26" s="258">
        <f t="shared" si="22"/>
        <v>9.69943055879124</v>
      </c>
      <c r="BE26" s="265">
        <f t="shared" si="23"/>
        <v>-2050</v>
      </c>
      <c r="BF26" s="265">
        <f t="shared" si="24"/>
        <v>-13.76338133021381</v>
      </c>
      <c r="BG26" s="265"/>
      <c r="BH26" s="265"/>
      <c r="BI26" s="229">
        <f t="shared" si="25"/>
        <v>0.7763961605584643</v>
      </c>
      <c r="BJ26" s="257">
        <v>36047</v>
      </c>
      <c r="BK26" s="261">
        <v>9012</v>
      </c>
      <c r="BL26" s="263">
        <f t="shared" si="26"/>
        <v>0.25000693538990765</v>
      </c>
      <c r="BM26" s="257"/>
      <c r="BN26" s="263">
        <f t="shared" si="27"/>
        <v>0</v>
      </c>
      <c r="BO26" s="257"/>
      <c r="BP26" s="263">
        <f t="shared" si="28"/>
        <v>0</v>
      </c>
      <c r="BQ26" s="255"/>
      <c r="BR26" s="264">
        <f t="shared" si="29"/>
        <v>0.25000693538990765</v>
      </c>
      <c r="BS26" s="258">
        <f t="shared" si="30"/>
        <v>12.285801093222755</v>
      </c>
      <c r="BT26" s="265">
        <f t="shared" si="31"/>
        <v>-156</v>
      </c>
      <c r="BU26" s="268">
        <f t="shared" si="32"/>
        <v>0.9829842931937173</v>
      </c>
      <c r="BV26" s="269">
        <f t="shared" si="33"/>
        <v>1894</v>
      </c>
      <c r="BW26" s="270">
        <f t="shared" si="34"/>
        <v>1.2660859792076427</v>
      </c>
      <c r="BX26" s="229" t="e">
        <f t="shared" si="35"/>
        <v>#DIV/0!</v>
      </c>
    </row>
    <row r="27" spans="1:76" ht="22.5" customHeight="1">
      <c r="A27" s="121" t="s">
        <v>61</v>
      </c>
      <c r="B27" s="122">
        <v>67560.67732</v>
      </c>
      <c r="C27" s="123">
        <v>63314.36077</v>
      </c>
      <c r="D27" s="123">
        <f t="shared" si="37"/>
        <v>93.71481056963447</v>
      </c>
      <c r="E27" s="124">
        <f t="shared" si="0"/>
        <v>18.914715109817887</v>
      </c>
      <c r="F27" s="122">
        <v>41067.01952</v>
      </c>
      <c r="G27" s="123">
        <v>33721.20332</v>
      </c>
      <c r="H27" s="123">
        <f t="shared" si="38"/>
        <v>82.11261424408333</v>
      </c>
      <c r="I27" s="124">
        <f t="shared" si="1"/>
        <v>9.978281536103403</v>
      </c>
      <c r="J27" s="125">
        <v>45622.08209</v>
      </c>
      <c r="K27" s="123">
        <v>44589.3791</v>
      </c>
      <c r="L27" s="123">
        <f t="shared" si="39"/>
        <v>97.73639662485644</v>
      </c>
      <c r="M27" s="126">
        <f t="shared" si="2"/>
        <v>12.252188255761547</v>
      </c>
      <c r="N27" s="127">
        <f t="shared" si="3"/>
        <v>-18724.98167</v>
      </c>
      <c r="O27" s="127">
        <f t="shared" si="4"/>
        <v>10868.175779999998</v>
      </c>
      <c r="P27" s="128">
        <f t="shared" si="40"/>
        <v>0.7042537989442612</v>
      </c>
      <c r="Q27" s="129">
        <f t="shared" si="41"/>
        <v>1.3222950164875669</v>
      </c>
      <c r="R27" s="122">
        <v>21330.1</v>
      </c>
      <c r="S27" s="130">
        <v>2232.22152</v>
      </c>
      <c r="T27" s="125">
        <v>5917.714</v>
      </c>
      <c r="U27" s="125">
        <v>10846.68271</v>
      </c>
      <c r="V27" s="123">
        <v>20301.34</v>
      </c>
      <c r="W27" s="123">
        <f t="shared" si="42"/>
        <v>95.17695650747066</v>
      </c>
      <c r="X27" s="131">
        <f t="shared" si="5"/>
        <v>6.603525214846018</v>
      </c>
      <c r="Y27" s="125">
        <f t="shared" si="6"/>
        <v>-13419.86332</v>
      </c>
      <c r="Z27" s="123">
        <f t="shared" si="7"/>
        <v>-24288.039099999998</v>
      </c>
      <c r="AA27" s="128">
        <f t="shared" si="36"/>
        <v>0.6020348623786893</v>
      </c>
      <c r="AB27" s="129">
        <f t="shared" si="8"/>
        <v>0.4552954180965485</v>
      </c>
      <c r="AC27" s="122">
        <v>21873.913</v>
      </c>
      <c r="AD27" s="130">
        <v>1312.51417</v>
      </c>
      <c r="AE27" s="132">
        <f t="shared" si="9"/>
        <v>0.060003629437494786</v>
      </c>
      <c r="AF27" s="125"/>
      <c r="AG27" s="132">
        <f t="shared" si="10"/>
        <v>0</v>
      </c>
      <c r="AH27" s="125"/>
      <c r="AI27" s="132">
        <f t="shared" si="11"/>
        <v>0</v>
      </c>
      <c r="AJ27" s="123"/>
      <c r="AK27" s="139">
        <f t="shared" si="12"/>
        <v>0.060003629437494786</v>
      </c>
      <c r="AL27" s="40">
        <f t="shared" si="13"/>
        <v>1.97040063514606</v>
      </c>
      <c r="AM27" s="135">
        <f t="shared" si="14"/>
        <v>-919.7073500000001</v>
      </c>
      <c r="AN27" s="135">
        <f t="shared" si="15"/>
        <v>-5917.714</v>
      </c>
      <c r="AO27" s="135"/>
      <c r="AP27" s="135"/>
      <c r="AQ27" s="129">
        <f t="shared" si="16"/>
        <v>0.5879856269820389</v>
      </c>
      <c r="AR27" s="136"/>
      <c r="AS27" s="137"/>
      <c r="AT27" s="129">
        <f t="shared" si="17"/>
        <v>0</v>
      </c>
      <c r="AU27" s="252">
        <v>31292.6</v>
      </c>
      <c r="AV27" s="130">
        <v>6849.4025</v>
      </c>
      <c r="AW27" s="132">
        <f t="shared" si="18"/>
        <v>0.2188824993768495</v>
      </c>
      <c r="AX27" s="125"/>
      <c r="AY27" s="132">
        <f t="shared" si="19"/>
        <v>0</v>
      </c>
      <c r="AZ27" s="125"/>
      <c r="BA27" s="132">
        <f t="shared" si="20"/>
        <v>0</v>
      </c>
      <c r="BB27" s="123"/>
      <c r="BC27" s="139">
        <f t="shared" si="21"/>
        <v>0.2188824993768495</v>
      </c>
      <c r="BD27" s="126">
        <f t="shared" si="22"/>
        <v>9.333422860067591</v>
      </c>
      <c r="BE27" s="135">
        <f t="shared" si="23"/>
        <v>5536.88833</v>
      </c>
      <c r="BF27" s="135">
        <f t="shared" si="24"/>
        <v>-1.97040063514606</v>
      </c>
      <c r="BG27" s="135"/>
      <c r="BH27" s="135"/>
      <c r="BI27" s="129">
        <f t="shared" si="25"/>
        <v>5.21853604064328</v>
      </c>
      <c r="BJ27" s="125">
        <v>12223</v>
      </c>
      <c r="BK27" s="130">
        <v>1717.56322</v>
      </c>
      <c r="BL27" s="132">
        <f t="shared" si="26"/>
        <v>0.14051895770269165</v>
      </c>
      <c r="BM27" s="125"/>
      <c r="BN27" s="132">
        <f t="shared" si="27"/>
        <v>0</v>
      </c>
      <c r="BO27" s="125"/>
      <c r="BP27" s="132">
        <f t="shared" si="28"/>
        <v>0</v>
      </c>
      <c r="BQ27" s="123"/>
      <c r="BR27" s="139">
        <f t="shared" si="29"/>
        <v>0.14051895770269165</v>
      </c>
      <c r="BS27" s="126">
        <f t="shared" si="30"/>
        <v>2.3415046699905897</v>
      </c>
      <c r="BT27" s="135">
        <f t="shared" si="31"/>
        <v>405.0490500000001</v>
      </c>
      <c r="BU27" s="140">
        <f t="shared" si="32"/>
        <v>1.308605468236583</v>
      </c>
      <c r="BV27" s="141">
        <f t="shared" si="33"/>
        <v>-5131.83928</v>
      </c>
      <c r="BW27" s="142">
        <f t="shared" si="34"/>
        <v>0.25076102915546283</v>
      </c>
      <c r="BX27" s="129" t="e">
        <f t="shared" si="35"/>
        <v>#DIV/0!</v>
      </c>
    </row>
    <row r="28" spans="1:76" ht="20.25" customHeight="1">
      <c r="A28" s="121" t="s">
        <v>62</v>
      </c>
      <c r="B28" s="122">
        <v>153127.4</v>
      </c>
      <c r="C28" s="123">
        <v>152009.6</v>
      </c>
      <c r="D28" s="123">
        <f t="shared" si="37"/>
        <v>99.2700196045907</v>
      </c>
      <c r="E28" s="124">
        <f t="shared" si="0"/>
        <v>45.411787199464655</v>
      </c>
      <c r="F28" s="122">
        <v>175797.3</v>
      </c>
      <c r="G28" s="123">
        <v>174175.01592</v>
      </c>
      <c r="H28" s="123">
        <f t="shared" si="38"/>
        <v>99.07718487144001</v>
      </c>
      <c r="I28" s="124">
        <f t="shared" si="1"/>
        <v>51.53930388878697</v>
      </c>
      <c r="J28" s="125">
        <v>173163.4</v>
      </c>
      <c r="K28" s="123">
        <v>170029.42003</v>
      </c>
      <c r="L28" s="123">
        <f t="shared" si="39"/>
        <v>98.19016029368794</v>
      </c>
      <c r="M28" s="126">
        <f t="shared" si="2"/>
        <v>46.720373893376625</v>
      </c>
      <c r="N28" s="127">
        <f t="shared" si="3"/>
        <v>18019.820030000003</v>
      </c>
      <c r="O28" s="127">
        <f t="shared" si="4"/>
        <v>-4145.595889999997</v>
      </c>
      <c r="P28" s="128">
        <f t="shared" si="40"/>
        <v>1.1185439605788055</v>
      </c>
      <c r="Q28" s="129">
        <f t="shared" si="41"/>
        <v>0.9761986765547126</v>
      </c>
      <c r="R28" s="122">
        <v>156682.5</v>
      </c>
      <c r="S28" s="130">
        <v>32813.65226</v>
      </c>
      <c r="T28" s="125">
        <v>84283.81546</v>
      </c>
      <c r="U28" s="125">
        <v>111336.16189</v>
      </c>
      <c r="V28" s="123">
        <v>155568.8</v>
      </c>
      <c r="W28" s="123">
        <f t="shared" si="42"/>
        <v>99.28919949579563</v>
      </c>
      <c r="X28" s="131">
        <f t="shared" si="5"/>
        <v>50.602693883425275</v>
      </c>
      <c r="Y28" s="125">
        <f t="shared" si="6"/>
        <v>-18606.215920000017</v>
      </c>
      <c r="Z28" s="123">
        <f t="shared" si="7"/>
        <v>-14460.62003000002</v>
      </c>
      <c r="AA28" s="128">
        <f t="shared" si="36"/>
        <v>0.8931751731342111</v>
      </c>
      <c r="AB28" s="129">
        <f t="shared" si="8"/>
        <v>0.9149522475142914</v>
      </c>
      <c r="AC28" s="122">
        <v>138096</v>
      </c>
      <c r="AD28" s="130">
        <v>31706.56039</v>
      </c>
      <c r="AE28" s="132">
        <f t="shared" si="9"/>
        <v>0.2295979636629591</v>
      </c>
      <c r="AF28" s="125"/>
      <c r="AG28" s="132">
        <f t="shared" si="10"/>
        <v>0</v>
      </c>
      <c r="AH28" s="125"/>
      <c r="AI28" s="132">
        <f t="shared" si="11"/>
        <v>0</v>
      </c>
      <c r="AJ28" s="123"/>
      <c r="AK28" s="139">
        <f t="shared" si="12"/>
        <v>0.2295979636629591</v>
      </c>
      <c r="AL28" s="40">
        <f t="shared" si="13"/>
        <v>47.599201714334946</v>
      </c>
      <c r="AM28" s="135">
        <f t="shared" si="14"/>
        <v>-1107.0918700000038</v>
      </c>
      <c r="AN28" s="135">
        <f t="shared" si="15"/>
        <v>-84283.81546</v>
      </c>
      <c r="AO28" s="135"/>
      <c r="AP28" s="135"/>
      <c r="AQ28" s="129">
        <f t="shared" si="16"/>
        <v>0.9662612420821698</v>
      </c>
      <c r="AR28" s="136"/>
      <c r="AS28" s="137"/>
      <c r="AT28" s="129">
        <f t="shared" si="17"/>
        <v>0</v>
      </c>
      <c r="AU28" s="252">
        <v>159003.5</v>
      </c>
      <c r="AV28" s="130">
        <v>33969.4424</v>
      </c>
      <c r="AW28" s="132">
        <f t="shared" si="18"/>
        <v>0.2136395890656495</v>
      </c>
      <c r="AX28" s="125"/>
      <c r="AY28" s="132">
        <f t="shared" si="19"/>
        <v>0</v>
      </c>
      <c r="AZ28" s="125"/>
      <c r="BA28" s="132">
        <f t="shared" si="20"/>
        <v>0</v>
      </c>
      <c r="BB28" s="123"/>
      <c r="BC28" s="139">
        <f t="shared" si="21"/>
        <v>0.2136395890656495</v>
      </c>
      <c r="BD28" s="126">
        <f t="shared" si="22"/>
        <v>46.28887997747385</v>
      </c>
      <c r="BE28" s="135">
        <f t="shared" si="23"/>
        <v>2262.882010000001</v>
      </c>
      <c r="BF28" s="135">
        <f t="shared" si="24"/>
        <v>-47.599201714334946</v>
      </c>
      <c r="BG28" s="135"/>
      <c r="BH28" s="135"/>
      <c r="BI28" s="129">
        <f t="shared" si="25"/>
        <v>1.071369520445166</v>
      </c>
      <c r="BJ28" s="125">
        <v>136872.2</v>
      </c>
      <c r="BK28" s="130">
        <v>26678.74771</v>
      </c>
      <c r="BL28" s="132">
        <f t="shared" si="26"/>
        <v>0.19491721262608475</v>
      </c>
      <c r="BM28" s="125"/>
      <c r="BN28" s="132">
        <f t="shared" si="27"/>
        <v>0</v>
      </c>
      <c r="BO28" s="125"/>
      <c r="BP28" s="132">
        <f t="shared" si="28"/>
        <v>0</v>
      </c>
      <c r="BQ28" s="123"/>
      <c r="BR28" s="139">
        <f t="shared" si="29"/>
        <v>0.19491721262608475</v>
      </c>
      <c r="BS28" s="126">
        <f t="shared" si="30"/>
        <v>36.37037148039637</v>
      </c>
      <c r="BT28" s="135">
        <f t="shared" si="31"/>
        <v>-5027.812679999999</v>
      </c>
      <c r="BU28" s="140">
        <f t="shared" si="32"/>
        <v>0.841426738878124</v>
      </c>
      <c r="BV28" s="141">
        <f t="shared" si="33"/>
        <v>-7290.69469</v>
      </c>
      <c r="BW28" s="142">
        <f t="shared" si="34"/>
        <v>0.785374908302881</v>
      </c>
      <c r="BX28" s="129" t="e">
        <f t="shared" si="35"/>
        <v>#DIV/0!</v>
      </c>
    </row>
    <row r="29" spans="1:76" ht="20.25" customHeight="1">
      <c r="A29" s="121" t="s">
        <v>63</v>
      </c>
      <c r="B29" s="122">
        <v>1118.3</v>
      </c>
      <c r="C29" s="123">
        <v>874.467</v>
      </c>
      <c r="D29" s="123">
        <f t="shared" si="37"/>
        <v>78.19610122507378</v>
      </c>
      <c r="E29" s="124">
        <f t="shared" si="0"/>
        <v>0.2612407987189905</v>
      </c>
      <c r="F29" s="122">
        <v>1137.343</v>
      </c>
      <c r="G29" s="123">
        <v>1136.33957</v>
      </c>
      <c r="H29" s="123">
        <f t="shared" si="38"/>
        <v>99.91177419652647</v>
      </c>
      <c r="I29" s="124">
        <f t="shared" si="1"/>
        <v>0.33624885928521125</v>
      </c>
      <c r="J29" s="125">
        <v>1185.18</v>
      </c>
      <c r="K29" s="123">
        <v>1176.82142</v>
      </c>
      <c r="L29" s="123">
        <f t="shared" si="39"/>
        <v>99.29474172699506</v>
      </c>
      <c r="M29" s="126">
        <f t="shared" si="2"/>
        <v>0.3233648432043905</v>
      </c>
      <c r="N29" s="127">
        <f t="shared" si="3"/>
        <v>302.35442</v>
      </c>
      <c r="O29" s="127">
        <f t="shared" si="4"/>
        <v>40.481849999999895</v>
      </c>
      <c r="P29" s="128">
        <f t="shared" si="40"/>
        <v>1.345758524907172</v>
      </c>
      <c r="Q29" s="129">
        <f t="shared" si="41"/>
        <v>1.035624782475893</v>
      </c>
      <c r="R29" s="122">
        <v>1101.25</v>
      </c>
      <c r="S29" s="130">
        <v>150.2</v>
      </c>
      <c r="T29" s="125">
        <v>421.54599</v>
      </c>
      <c r="U29" s="125">
        <v>622.50066</v>
      </c>
      <c r="V29" s="123">
        <v>1096.24</v>
      </c>
      <c r="W29" s="123">
        <f t="shared" si="42"/>
        <v>99.54506242905788</v>
      </c>
      <c r="X29" s="131">
        <f t="shared" si="5"/>
        <v>0.356579835691772</v>
      </c>
      <c r="Y29" s="125">
        <f t="shared" si="6"/>
        <v>-40.099570000000085</v>
      </c>
      <c r="Z29" s="123">
        <f t="shared" si="7"/>
        <v>-80.58141999999998</v>
      </c>
      <c r="AA29" s="128">
        <f t="shared" si="36"/>
        <v>0.964711631048807</v>
      </c>
      <c r="AB29" s="129">
        <f t="shared" si="8"/>
        <v>0.93152621236279</v>
      </c>
      <c r="AC29" s="122">
        <v>1180.8</v>
      </c>
      <c r="AD29" s="130">
        <v>220.102</v>
      </c>
      <c r="AE29" s="132">
        <f t="shared" si="9"/>
        <v>0.1864007452574526</v>
      </c>
      <c r="AF29" s="125"/>
      <c r="AG29" s="132">
        <f t="shared" si="10"/>
        <v>0</v>
      </c>
      <c r="AH29" s="125"/>
      <c r="AI29" s="132">
        <f t="shared" si="11"/>
        <v>0</v>
      </c>
      <c r="AJ29" s="123"/>
      <c r="AK29" s="139">
        <f t="shared" si="12"/>
        <v>0.1864007452574526</v>
      </c>
      <c r="AL29" s="40">
        <f t="shared" si="13"/>
        <v>0.33042623882446776</v>
      </c>
      <c r="AM29" s="135">
        <f t="shared" si="14"/>
        <v>69.90200000000002</v>
      </c>
      <c r="AN29" s="135">
        <f t="shared" si="15"/>
        <v>-421.54599</v>
      </c>
      <c r="AO29" s="135"/>
      <c r="AP29" s="135"/>
      <c r="AQ29" s="129">
        <f t="shared" si="16"/>
        <v>1.465392809587217</v>
      </c>
      <c r="AR29" s="136"/>
      <c r="AS29" s="137"/>
      <c r="AT29" s="129">
        <f t="shared" si="17"/>
        <v>0</v>
      </c>
      <c r="AU29" s="252">
        <v>435</v>
      </c>
      <c r="AV29" s="130">
        <v>218.639</v>
      </c>
      <c r="AW29" s="132">
        <f t="shared" si="18"/>
        <v>0.5026183908045977</v>
      </c>
      <c r="AX29" s="125"/>
      <c r="AY29" s="132">
        <f t="shared" si="19"/>
        <v>0</v>
      </c>
      <c r="AZ29" s="125"/>
      <c r="BA29" s="132">
        <f t="shared" si="20"/>
        <v>0</v>
      </c>
      <c r="BB29" s="123"/>
      <c r="BC29" s="139">
        <f t="shared" si="21"/>
        <v>0.5026183908045977</v>
      </c>
      <c r="BD29" s="126">
        <f t="shared" si="22"/>
        <v>0.29793113205163785</v>
      </c>
      <c r="BE29" s="135">
        <f t="shared" si="23"/>
        <v>-1.4629999999999939</v>
      </c>
      <c r="BF29" s="135">
        <f t="shared" si="24"/>
        <v>-0.33042623882446776</v>
      </c>
      <c r="BG29" s="135"/>
      <c r="BH29" s="135"/>
      <c r="BI29" s="129">
        <f t="shared" si="25"/>
        <v>0.9933530817530054</v>
      </c>
      <c r="BJ29" s="125">
        <v>452</v>
      </c>
      <c r="BK29" s="130">
        <v>30.166</v>
      </c>
      <c r="BL29" s="132">
        <f t="shared" si="26"/>
        <v>0.06673893805309734</v>
      </c>
      <c r="BM29" s="125"/>
      <c r="BN29" s="132">
        <f t="shared" si="27"/>
        <v>0</v>
      </c>
      <c r="BO29" s="125"/>
      <c r="BP29" s="132">
        <f t="shared" si="28"/>
        <v>0</v>
      </c>
      <c r="BQ29" s="123"/>
      <c r="BR29" s="139">
        <f t="shared" si="29"/>
        <v>0.06673893805309734</v>
      </c>
      <c r="BS29" s="126">
        <f t="shared" si="30"/>
        <v>0.04112444249646667</v>
      </c>
      <c r="BT29" s="135">
        <f t="shared" si="31"/>
        <v>-189.936</v>
      </c>
      <c r="BU29" s="140">
        <f t="shared" si="32"/>
        <v>0.13705463830405903</v>
      </c>
      <c r="BV29" s="141">
        <f t="shared" si="33"/>
        <v>-188.473</v>
      </c>
      <c r="BW29" s="142">
        <f t="shared" si="34"/>
        <v>0.1379717250810697</v>
      </c>
      <c r="BX29" s="129" t="e">
        <f t="shared" si="35"/>
        <v>#DIV/0!</v>
      </c>
    </row>
    <row r="30" spans="1:76" ht="30.75" customHeight="1" hidden="1">
      <c r="A30" s="121" t="s">
        <v>64</v>
      </c>
      <c r="B30" s="122">
        <v>0</v>
      </c>
      <c r="C30" s="123">
        <v>0</v>
      </c>
      <c r="D30" s="123" t="s">
        <v>65</v>
      </c>
      <c r="E30" s="124">
        <f t="shared" si="0"/>
        <v>0</v>
      </c>
      <c r="F30" s="122">
        <v>0</v>
      </c>
      <c r="G30" s="123">
        <v>0</v>
      </c>
      <c r="H30" s="123" t="s">
        <v>65</v>
      </c>
      <c r="I30" s="124" t="s">
        <v>65</v>
      </c>
      <c r="J30" s="125">
        <v>102.65125</v>
      </c>
      <c r="K30" s="123">
        <v>102.65125</v>
      </c>
      <c r="L30" s="123">
        <f t="shared" si="39"/>
        <v>100</v>
      </c>
      <c r="M30" s="126">
        <f t="shared" si="2"/>
        <v>0.02820632323380441</v>
      </c>
      <c r="N30" s="127">
        <f t="shared" si="3"/>
        <v>102.65125</v>
      </c>
      <c r="O30" s="127">
        <f t="shared" si="4"/>
        <v>102.65125</v>
      </c>
      <c r="P30" s="128" t="s">
        <v>65</v>
      </c>
      <c r="Q30" s="129" t="s">
        <v>65</v>
      </c>
      <c r="R30" s="122">
        <v>0</v>
      </c>
      <c r="S30" s="130">
        <v>0</v>
      </c>
      <c r="T30" s="125">
        <v>0</v>
      </c>
      <c r="U30" s="125">
        <v>0</v>
      </c>
      <c r="V30" s="123">
        <v>0</v>
      </c>
      <c r="W30" s="123"/>
      <c r="X30" s="131">
        <f t="shared" si="5"/>
        <v>0</v>
      </c>
      <c r="Y30" s="125">
        <f t="shared" si="6"/>
        <v>0</v>
      </c>
      <c r="Z30" s="123">
        <f t="shared" si="7"/>
        <v>-102.65125</v>
      </c>
      <c r="AA30" s="128"/>
      <c r="AB30" s="129">
        <f t="shared" si="8"/>
        <v>0</v>
      </c>
      <c r="AC30" s="122">
        <v>0</v>
      </c>
      <c r="AD30" s="130">
        <v>0</v>
      </c>
      <c r="AE30" s="132" t="e">
        <f t="shared" si="9"/>
        <v>#DIV/0!</v>
      </c>
      <c r="AF30" s="125"/>
      <c r="AG30" s="132" t="e">
        <f t="shared" si="10"/>
        <v>#DIV/0!</v>
      </c>
      <c r="AH30" s="125"/>
      <c r="AI30" s="132" t="e">
        <f t="shared" si="11"/>
        <v>#DIV/0!</v>
      </c>
      <c r="AJ30" s="123"/>
      <c r="AK30" s="139" t="e">
        <f t="shared" si="12"/>
        <v>#DIV/0!</v>
      </c>
      <c r="AL30" s="40">
        <f t="shared" si="13"/>
        <v>0</v>
      </c>
      <c r="AM30" s="135">
        <f t="shared" si="14"/>
        <v>0</v>
      </c>
      <c r="AN30" s="135">
        <f t="shared" si="15"/>
        <v>0</v>
      </c>
      <c r="AO30" s="135"/>
      <c r="AP30" s="135"/>
      <c r="AQ30" s="129" t="e">
        <f t="shared" si="16"/>
        <v>#DIV/0!</v>
      </c>
      <c r="AR30" s="136"/>
      <c r="AS30" s="137"/>
      <c r="AT30" s="129" t="e">
        <f t="shared" si="17"/>
        <v>#DIV/0!</v>
      </c>
      <c r="AU30" s="252">
        <v>0</v>
      </c>
      <c r="AV30" s="130">
        <v>0</v>
      </c>
      <c r="AW30" s="132" t="e">
        <f t="shared" si="18"/>
        <v>#DIV/0!</v>
      </c>
      <c r="AX30" s="125"/>
      <c r="AY30" s="132" t="e">
        <f t="shared" si="19"/>
        <v>#DIV/0!</v>
      </c>
      <c r="AZ30" s="125"/>
      <c r="BA30" s="132" t="e">
        <f t="shared" si="20"/>
        <v>#DIV/0!</v>
      </c>
      <c r="BB30" s="123"/>
      <c r="BC30" s="139" t="e">
        <f t="shared" si="21"/>
        <v>#DIV/0!</v>
      </c>
      <c r="BD30" s="126">
        <f t="shared" si="22"/>
        <v>0</v>
      </c>
      <c r="BE30" s="135">
        <f t="shared" si="23"/>
        <v>0</v>
      </c>
      <c r="BF30" s="135">
        <f t="shared" si="24"/>
        <v>0</v>
      </c>
      <c r="BG30" s="135"/>
      <c r="BH30" s="135"/>
      <c r="BI30" s="129" t="e">
        <f t="shared" si="25"/>
        <v>#DIV/0!</v>
      </c>
      <c r="BJ30" s="125">
        <v>0</v>
      </c>
      <c r="BK30" s="130">
        <v>0</v>
      </c>
      <c r="BL30" s="132" t="e">
        <f t="shared" si="26"/>
        <v>#DIV/0!</v>
      </c>
      <c r="BM30" s="125"/>
      <c r="BN30" s="132" t="e">
        <f t="shared" si="27"/>
        <v>#DIV/0!</v>
      </c>
      <c r="BO30" s="125"/>
      <c r="BP30" s="132" t="e">
        <f t="shared" si="28"/>
        <v>#DIV/0!</v>
      </c>
      <c r="BQ30" s="123"/>
      <c r="BR30" s="139" t="e">
        <f t="shared" si="29"/>
        <v>#DIV/0!</v>
      </c>
      <c r="BS30" s="126">
        <f t="shared" si="30"/>
        <v>0</v>
      </c>
      <c r="BT30" s="135">
        <f t="shared" si="31"/>
        <v>0</v>
      </c>
      <c r="BU30" s="140" t="e">
        <f t="shared" si="32"/>
        <v>#DIV/0!</v>
      </c>
      <c r="BV30" s="141">
        <f t="shared" si="33"/>
        <v>0</v>
      </c>
      <c r="BW30" s="142" t="e">
        <f t="shared" si="34"/>
        <v>#DIV/0!</v>
      </c>
      <c r="BX30" s="129" t="e">
        <f t="shared" si="35"/>
        <v>#DIV/0!</v>
      </c>
    </row>
    <row r="31" spans="1:76" ht="20.25" customHeight="1">
      <c r="A31" s="121" t="s">
        <v>66</v>
      </c>
      <c r="B31" s="122">
        <v>0</v>
      </c>
      <c r="C31" s="123">
        <v>0</v>
      </c>
      <c r="D31" s="123" t="s">
        <v>65</v>
      </c>
      <c r="E31" s="124">
        <f t="shared" si="0"/>
        <v>0</v>
      </c>
      <c r="F31" s="122">
        <v>500</v>
      </c>
      <c r="G31" s="123">
        <v>500</v>
      </c>
      <c r="H31" s="123">
        <f>G31/F31*100</f>
        <v>100</v>
      </c>
      <c r="I31" s="124">
        <f>G31/G$34*100</f>
        <v>0.1479526314855036</v>
      </c>
      <c r="J31" s="125">
        <v>500</v>
      </c>
      <c r="K31" s="123">
        <v>500</v>
      </c>
      <c r="L31" s="123">
        <f t="shared" si="39"/>
        <v>100</v>
      </c>
      <c r="M31" s="126">
        <f t="shared" si="2"/>
        <v>0.13738908797410848</v>
      </c>
      <c r="N31" s="127">
        <f t="shared" si="3"/>
        <v>500</v>
      </c>
      <c r="O31" s="127">
        <f t="shared" si="4"/>
        <v>0</v>
      </c>
      <c r="P31" s="128" t="s">
        <v>65</v>
      </c>
      <c r="Q31" s="129">
        <f>K31/G31</f>
        <v>1</v>
      </c>
      <c r="R31" s="122">
        <v>15</v>
      </c>
      <c r="S31" s="130">
        <v>0</v>
      </c>
      <c r="T31" s="125">
        <v>15</v>
      </c>
      <c r="U31" s="125">
        <v>15</v>
      </c>
      <c r="V31" s="123">
        <v>15</v>
      </c>
      <c r="W31" s="123">
        <f>V31/R31*100</f>
        <v>100</v>
      </c>
      <c r="X31" s="131">
        <f t="shared" si="5"/>
        <v>0.004879130058542454</v>
      </c>
      <c r="Y31" s="125">
        <f t="shared" si="6"/>
        <v>-485</v>
      </c>
      <c r="Z31" s="123">
        <f t="shared" si="7"/>
        <v>-485</v>
      </c>
      <c r="AA31" s="128">
        <f>V31/G31</f>
        <v>0.03</v>
      </c>
      <c r="AB31" s="129">
        <f t="shared" si="8"/>
        <v>0.03</v>
      </c>
      <c r="AC31" s="122">
        <v>500</v>
      </c>
      <c r="AD31" s="130">
        <v>500</v>
      </c>
      <c r="AE31" s="132">
        <f t="shared" si="9"/>
        <v>1</v>
      </c>
      <c r="AF31" s="125"/>
      <c r="AG31" s="132">
        <f t="shared" si="10"/>
        <v>0</v>
      </c>
      <c r="AH31" s="125"/>
      <c r="AI31" s="132">
        <f t="shared" si="11"/>
        <v>0</v>
      </c>
      <c r="AJ31" s="123"/>
      <c r="AK31" s="139">
        <f t="shared" si="12"/>
        <v>1</v>
      </c>
      <c r="AL31" s="40">
        <f t="shared" si="13"/>
        <v>0.7506207095448196</v>
      </c>
      <c r="AM31" s="135">
        <f t="shared" si="14"/>
        <v>500</v>
      </c>
      <c r="AN31" s="135">
        <f t="shared" si="15"/>
        <v>-15</v>
      </c>
      <c r="AO31" s="135"/>
      <c r="AP31" s="135"/>
      <c r="AQ31" s="129" t="e">
        <f t="shared" si="16"/>
        <v>#DIV/0!</v>
      </c>
      <c r="AR31" s="136"/>
      <c r="AS31" s="137"/>
      <c r="AT31" s="129">
        <f t="shared" si="17"/>
        <v>0</v>
      </c>
      <c r="AU31" s="252">
        <v>0</v>
      </c>
      <c r="AV31" s="130">
        <v>500</v>
      </c>
      <c r="AW31" s="132" t="e">
        <f t="shared" si="18"/>
        <v>#DIV/0!</v>
      </c>
      <c r="AX31" s="125"/>
      <c r="AY31" s="132" t="e">
        <f t="shared" si="19"/>
        <v>#DIV/0!</v>
      </c>
      <c r="AZ31" s="125"/>
      <c r="BA31" s="132" t="e">
        <f t="shared" si="20"/>
        <v>#DIV/0!</v>
      </c>
      <c r="BB31" s="123"/>
      <c r="BC31" s="139"/>
      <c r="BD31" s="126">
        <f t="shared" si="22"/>
        <v>0.6813311715925289</v>
      </c>
      <c r="BE31" s="135">
        <f t="shared" si="23"/>
        <v>0</v>
      </c>
      <c r="BF31" s="135">
        <f t="shared" si="24"/>
        <v>-0.7506207095448196</v>
      </c>
      <c r="BG31" s="135"/>
      <c r="BH31" s="135"/>
      <c r="BI31" s="129">
        <f t="shared" si="25"/>
        <v>1</v>
      </c>
      <c r="BJ31" s="125">
        <v>0</v>
      </c>
      <c r="BK31" s="130">
        <v>500</v>
      </c>
      <c r="BL31" s="132"/>
      <c r="BM31" s="125"/>
      <c r="BN31" s="132" t="e">
        <f t="shared" si="27"/>
        <v>#DIV/0!</v>
      </c>
      <c r="BO31" s="125"/>
      <c r="BP31" s="132" t="e">
        <f t="shared" si="28"/>
        <v>#DIV/0!</v>
      </c>
      <c r="BQ31" s="123"/>
      <c r="BR31" s="139" t="e">
        <f t="shared" si="29"/>
        <v>#DIV/0!</v>
      </c>
      <c r="BS31" s="126">
        <f t="shared" si="30"/>
        <v>0.6816356576355278</v>
      </c>
      <c r="BT31" s="135">
        <f t="shared" si="31"/>
        <v>0</v>
      </c>
      <c r="BU31" s="140">
        <f t="shared" si="32"/>
        <v>1</v>
      </c>
      <c r="BV31" s="141">
        <f t="shared" si="33"/>
        <v>0</v>
      </c>
      <c r="BW31" s="142">
        <f t="shared" si="34"/>
        <v>1</v>
      </c>
      <c r="BX31" s="129" t="e">
        <f t="shared" si="35"/>
        <v>#DIV/0!</v>
      </c>
    </row>
    <row r="32" spans="1:76" ht="27.75" customHeight="1">
      <c r="A32" s="271" t="s">
        <v>67</v>
      </c>
      <c r="B32" s="272">
        <v>-3256.22251</v>
      </c>
      <c r="C32" s="273">
        <v>-3256.22251</v>
      </c>
      <c r="D32" s="273">
        <f>C32/B32*100</f>
        <v>100</v>
      </c>
      <c r="E32" s="274">
        <f t="shared" si="0"/>
        <v>-0.972773322857416</v>
      </c>
      <c r="F32" s="272">
        <v>-2633.60188</v>
      </c>
      <c r="G32" s="273">
        <v>-2633.60188</v>
      </c>
      <c r="H32" s="273">
        <f>G32/F32*100</f>
        <v>100</v>
      </c>
      <c r="I32" s="274">
        <f>G32/G$34*100</f>
        <v>-0.779296656862339</v>
      </c>
      <c r="J32" s="275">
        <v>-884.0892</v>
      </c>
      <c r="K32" s="273">
        <v>-884.0892</v>
      </c>
      <c r="L32" s="273">
        <f t="shared" si="39"/>
        <v>100</v>
      </c>
      <c r="M32" s="276">
        <f t="shared" si="2"/>
        <v>-0.24292841775151838</v>
      </c>
      <c r="N32" s="277">
        <f t="shared" si="3"/>
        <v>2372.13331</v>
      </c>
      <c r="O32" s="277">
        <f t="shared" si="4"/>
        <v>1749.5126800000003</v>
      </c>
      <c r="P32" s="278">
        <f>K32/C32</f>
        <v>0.2715076126661872</v>
      </c>
      <c r="Q32" s="250">
        <f>K32/G32</f>
        <v>0.3356958417724094</v>
      </c>
      <c r="R32" s="272">
        <v>-582.88596</v>
      </c>
      <c r="S32" s="279">
        <v>-582.88596</v>
      </c>
      <c r="T32" s="275">
        <v>-582.88596</v>
      </c>
      <c r="U32" s="275">
        <v>-582.88596</v>
      </c>
      <c r="V32" s="273">
        <v>-612.44596</v>
      </c>
      <c r="W32" s="273">
        <f>V32/R32*100</f>
        <v>105.07131789552797</v>
      </c>
      <c r="X32" s="280">
        <f t="shared" si="5"/>
        <v>-0.19921356617792593</v>
      </c>
      <c r="Y32" s="275">
        <f t="shared" si="6"/>
        <v>2021.1559200000002</v>
      </c>
      <c r="Z32" s="273">
        <f t="shared" si="7"/>
        <v>271.64324</v>
      </c>
      <c r="AA32" s="278">
        <f>V32/G32</f>
        <v>0.2325506997283887</v>
      </c>
      <c r="AB32" s="250">
        <f t="shared" si="8"/>
        <v>0.6927422708025389</v>
      </c>
      <c r="AC32" s="272">
        <v>-87.43173</v>
      </c>
      <c r="AD32" s="279">
        <v>-87.43173</v>
      </c>
      <c r="AE32" s="281">
        <f t="shared" si="9"/>
        <v>1</v>
      </c>
      <c r="AF32" s="275"/>
      <c r="AG32" s="281">
        <f t="shared" si="10"/>
        <v>0</v>
      </c>
      <c r="AH32" s="275"/>
      <c r="AI32" s="281">
        <f t="shared" si="11"/>
        <v>0</v>
      </c>
      <c r="AJ32" s="273"/>
      <c r="AK32" s="282">
        <f t="shared" si="12"/>
        <v>1</v>
      </c>
      <c r="AL32" s="40">
        <f t="shared" si="13"/>
        <v>-0.13125613441866218</v>
      </c>
      <c r="AM32" s="283">
        <f t="shared" si="14"/>
        <v>495.45422999999994</v>
      </c>
      <c r="AN32" s="283">
        <f t="shared" si="15"/>
        <v>582.88596</v>
      </c>
      <c r="AO32" s="283"/>
      <c r="AP32" s="283"/>
      <c r="AQ32" s="250">
        <f t="shared" si="16"/>
        <v>0.14999800303990854</v>
      </c>
      <c r="AR32" s="284"/>
      <c r="AS32" s="285"/>
      <c r="AT32" s="250">
        <f t="shared" si="17"/>
        <v>0</v>
      </c>
      <c r="AU32" s="252">
        <v>0</v>
      </c>
      <c r="AV32" s="279">
        <v>-88.46698</v>
      </c>
      <c r="AW32" s="281" t="e">
        <f t="shared" si="18"/>
        <v>#DIV/0!</v>
      </c>
      <c r="AX32" s="275"/>
      <c r="AY32" s="281" t="e">
        <f t="shared" si="19"/>
        <v>#DIV/0!</v>
      </c>
      <c r="AZ32" s="275"/>
      <c r="BA32" s="281" t="e">
        <f t="shared" si="20"/>
        <v>#DIV/0!</v>
      </c>
      <c r="BB32" s="273"/>
      <c r="BC32" s="282"/>
      <c r="BD32" s="276">
        <f t="shared" si="22"/>
        <v>-0.12055062226130563</v>
      </c>
      <c r="BE32" s="283">
        <f t="shared" si="23"/>
        <v>-1.0352500000000049</v>
      </c>
      <c r="BF32" s="283">
        <f t="shared" si="24"/>
        <v>0.13125613441866218</v>
      </c>
      <c r="BG32" s="283"/>
      <c r="BH32" s="283"/>
      <c r="BI32" s="250">
        <f t="shared" si="25"/>
        <v>1.0118406669981252</v>
      </c>
      <c r="BJ32" s="275">
        <v>0</v>
      </c>
      <c r="BK32" s="279">
        <v>-2.1488</v>
      </c>
      <c r="BL32" s="281"/>
      <c r="BM32" s="275"/>
      <c r="BN32" s="281" t="e">
        <f t="shared" si="27"/>
        <v>#DIV/0!</v>
      </c>
      <c r="BO32" s="275"/>
      <c r="BP32" s="281" t="e">
        <f t="shared" si="28"/>
        <v>#DIV/0!</v>
      </c>
      <c r="BQ32" s="273"/>
      <c r="BR32" s="282" t="e">
        <f t="shared" si="29"/>
        <v>#DIV/0!</v>
      </c>
      <c r="BS32" s="276">
        <f t="shared" si="30"/>
        <v>-0.0029293974022544444</v>
      </c>
      <c r="BT32" s="283">
        <f t="shared" si="31"/>
        <v>85.28293000000001</v>
      </c>
      <c r="BU32" s="286">
        <f t="shared" si="32"/>
        <v>0.024576889877393482</v>
      </c>
      <c r="BV32" s="287">
        <f t="shared" si="33"/>
        <v>86.31818000000001</v>
      </c>
      <c r="BW32" s="288">
        <f t="shared" si="34"/>
        <v>0.024289288500636056</v>
      </c>
      <c r="BX32" s="250" t="e">
        <f t="shared" si="35"/>
        <v>#DIV/0!</v>
      </c>
    </row>
    <row r="33" spans="1:76" ht="23.25" customHeight="1">
      <c r="A33" s="185" t="s">
        <v>68</v>
      </c>
      <c r="B33" s="186">
        <v>230138</v>
      </c>
      <c r="C33" s="187">
        <v>224531</v>
      </c>
      <c r="D33" s="187">
        <f>C33/B33*100</f>
        <v>97.56363573160452</v>
      </c>
      <c r="E33" s="188">
        <f t="shared" si="0"/>
        <v>67.07703981645237</v>
      </c>
      <c r="F33" s="186">
        <f>F26+F27+F28+F29+F30+F31+F32</f>
        <v>228652.06063999998</v>
      </c>
      <c r="G33" s="187">
        <f>G26+G27+G28+G29+G30+G31+G32</f>
        <v>219682.95693000001</v>
      </c>
      <c r="H33" s="187">
        <f>G33/F33*100</f>
        <v>96.07740088372904</v>
      </c>
      <c r="I33" s="188">
        <f>G33/G$34*100</f>
        <v>65.00534314062011</v>
      </c>
      <c r="J33" s="189">
        <f>J26+J27+J28+J29+J30+J31+J32</f>
        <v>234428.22414</v>
      </c>
      <c r="K33" s="187">
        <f>K26+K27+K28+K29+K30+K31+K32</f>
        <v>230253.1826</v>
      </c>
      <c r="L33" s="187">
        <f t="shared" si="39"/>
        <v>98.21905337750344</v>
      </c>
      <c r="M33" s="190">
        <f t="shared" si="2"/>
        <v>63.26854952109973</v>
      </c>
      <c r="N33" s="191">
        <f t="shared" si="3"/>
        <v>5722.1826</v>
      </c>
      <c r="O33" s="191">
        <f t="shared" si="4"/>
        <v>10570.225669999985</v>
      </c>
      <c r="P33" s="192">
        <f>K33/C33</f>
        <v>1.0254850448267723</v>
      </c>
      <c r="Q33" s="193">
        <f>K33/G33</f>
        <v>1.0481158202607774</v>
      </c>
      <c r="R33" s="186">
        <f>R26+R27+R28+R29+R30+R31+R32</f>
        <v>194640.96404</v>
      </c>
      <c r="S33" s="194">
        <f>S26+S27+S28+S29+S30+S31+S32</f>
        <v>38639.18782</v>
      </c>
      <c r="T33" s="189">
        <f>T26+T27+T28+T29+T30+T31+T32</f>
        <v>101004.18948999999</v>
      </c>
      <c r="U33" s="189">
        <f>U26+U27+U28+U29+U30+U31+U32</f>
        <v>136883.4593</v>
      </c>
      <c r="V33" s="187">
        <f>V26+V27+V28+V29+V30+V31+V32</f>
        <v>192463.93403999996</v>
      </c>
      <c r="W33" s="187">
        <f>V33/R33*100</f>
        <v>98.8815149931375</v>
      </c>
      <c r="X33" s="195">
        <f t="shared" si="5"/>
        <v>62.60377105065973</v>
      </c>
      <c r="Y33" s="189">
        <f t="shared" si="6"/>
        <v>-27219.02289000005</v>
      </c>
      <c r="Z33" s="187">
        <f t="shared" si="7"/>
        <v>-37789.24856000004</v>
      </c>
      <c r="AA33" s="192">
        <f>V33/G33</f>
        <v>0.8760986137915416</v>
      </c>
      <c r="AB33" s="193">
        <f t="shared" si="8"/>
        <v>0.8358795820614207</v>
      </c>
      <c r="AC33" s="186">
        <f>AC26+AC27+AC28+AC29+AC30+AC31+AC32</f>
        <v>199219.28126999998</v>
      </c>
      <c r="AD33" s="194">
        <f>AD26+AD27+AD28+AD29+AD30+AD31+AD32</f>
        <v>42819.74483</v>
      </c>
      <c r="AE33" s="196">
        <f t="shared" si="9"/>
        <v>0.21493775380088243</v>
      </c>
      <c r="AF33" s="189">
        <f>AF26+AF27+AF28+AF29+AF30+AF31+AF32</f>
        <v>0</v>
      </c>
      <c r="AG33" s="196">
        <f t="shared" si="10"/>
        <v>0</v>
      </c>
      <c r="AH33" s="189">
        <f>AH26+AH27+AH28+AH29+AH30+AH31+AH32</f>
        <v>0</v>
      </c>
      <c r="AI33" s="196">
        <f t="shared" si="11"/>
        <v>0</v>
      </c>
      <c r="AJ33" s="187">
        <f>AJ26+AJ27+AJ28+AJ29+AJ30+AJ31+AJ32</f>
        <v>0</v>
      </c>
      <c r="AK33" s="203">
        <f t="shared" si="12"/>
        <v>0.21493775380088243</v>
      </c>
      <c r="AL33" s="46">
        <f t="shared" si="13"/>
        <v>64.28277449364545</v>
      </c>
      <c r="AM33" s="199">
        <f t="shared" si="14"/>
        <v>4180.557010000004</v>
      </c>
      <c r="AN33" s="199">
        <f t="shared" si="15"/>
        <v>-101004.18948999999</v>
      </c>
      <c r="AO33" s="199"/>
      <c r="AP33" s="199"/>
      <c r="AQ33" s="193">
        <f t="shared" si="16"/>
        <v>1.1081947433645618</v>
      </c>
      <c r="AR33" s="200"/>
      <c r="AS33" s="201"/>
      <c r="AT33" s="193">
        <f t="shared" si="17"/>
        <v>0</v>
      </c>
      <c r="AU33" s="251">
        <f>AU26+AU27+AU28+AU29+AU30+AU31+AU32</f>
        <v>218412.1</v>
      </c>
      <c r="AV33" s="194">
        <f>AV26+AV27+AV28+AV29+AV30+AV31+AV32</f>
        <v>48567.01692</v>
      </c>
      <c r="AW33" s="196">
        <f t="shared" si="18"/>
        <v>0.22236413147440093</v>
      </c>
      <c r="AX33" s="189">
        <f>AX26+AX27+AX28+AX29+AX30+AX31+AX32</f>
        <v>0</v>
      </c>
      <c r="AY33" s="196">
        <f t="shared" si="19"/>
        <v>0</v>
      </c>
      <c r="AZ33" s="189">
        <f>AZ26+AZ27+AZ28+AZ29+AZ30+AZ31+AZ32</f>
        <v>0</v>
      </c>
      <c r="BA33" s="196">
        <f t="shared" si="20"/>
        <v>0</v>
      </c>
      <c r="BB33" s="187">
        <f>BB26+BB27+BB28+BB29+BB30+BB31+BB32</f>
        <v>0</v>
      </c>
      <c r="BC33" s="203">
        <f>AV33/AU33</f>
        <v>0.22236413147440093</v>
      </c>
      <c r="BD33" s="190">
        <f t="shared" si="22"/>
        <v>66.18044507771555</v>
      </c>
      <c r="BE33" s="199">
        <f t="shared" si="23"/>
        <v>5747.272089999999</v>
      </c>
      <c r="BF33" s="199">
        <f t="shared" si="24"/>
        <v>-64.28277449364545</v>
      </c>
      <c r="BG33" s="199"/>
      <c r="BH33" s="199"/>
      <c r="BI33" s="193">
        <f t="shared" si="25"/>
        <v>1.134220138695768</v>
      </c>
      <c r="BJ33" s="189">
        <f>BJ26+BJ27+BJ28+BJ29+BJ30+BJ31+BJ32</f>
        <v>185594.2</v>
      </c>
      <c r="BK33" s="194">
        <f>BK26+BK27+BK28+BK29+BK30+BK31+BK32</f>
        <v>37936.328129999994</v>
      </c>
      <c r="BL33" s="196">
        <f>BK33/BJ33</f>
        <v>0.20440470731305177</v>
      </c>
      <c r="BM33" s="189">
        <f>BM26+BM27+BM28+BM29+BM30+BM31+BM32</f>
        <v>0</v>
      </c>
      <c r="BN33" s="196">
        <f t="shared" si="27"/>
        <v>0</v>
      </c>
      <c r="BO33" s="189">
        <f>BO26+BO27+BO28+BO29+BO30+BO31+BO32</f>
        <v>0</v>
      </c>
      <c r="BP33" s="196">
        <f t="shared" si="28"/>
        <v>0</v>
      </c>
      <c r="BQ33" s="187">
        <f>BQ26+BQ27+BQ28+BQ29+BQ30+BQ31+BQ32</f>
        <v>0</v>
      </c>
      <c r="BR33" s="203">
        <f t="shared" si="29"/>
        <v>0.20440470731305177</v>
      </c>
      <c r="BS33" s="190">
        <f t="shared" si="30"/>
        <v>51.717507946339445</v>
      </c>
      <c r="BT33" s="199">
        <f t="shared" si="31"/>
        <v>-4883.416700000009</v>
      </c>
      <c r="BU33" s="204">
        <f t="shared" si="32"/>
        <v>0.8859540915204467</v>
      </c>
      <c r="BV33" s="205">
        <f t="shared" si="33"/>
        <v>-10630.688790000007</v>
      </c>
      <c r="BW33" s="206">
        <f t="shared" si="34"/>
        <v>0.7811129967584592</v>
      </c>
      <c r="BX33" s="193" t="e">
        <f t="shared" si="35"/>
        <v>#DIV/0!</v>
      </c>
    </row>
    <row r="34" spans="1:76" ht="15" customHeight="1">
      <c r="A34" s="529" t="s">
        <v>69</v>
      </c>
      <c r="B34" s="524">
        <f>B25+B33</f>
        <v>338876</v>
      </c>
      <c r="C34" s="511">
        <f>C25+C33</f>
        <v>334736</v>
      </c>
      <c r="D34" s="511">
        <f>C34/B34*100</f>
        <v>98.77831419162172</v>
      </c>
      <c r="E34" s="527">
        <f t="shared" si="0"/>
        <v>100</v>
      </c>
      <c r="F34" s="524">
        <f>F25+F33</f>
        <v>346728.06064</v>
      </c>
      <c r="G34" s="511">
        <v>337946</v>
      </c>
      <c r="H34" s="511">
        <f>G34/F34*100</f>
        <v>97.46716183749598</v>
      </c>
      <c r="I34" s="527">
        <f>G34/G$34*100</f>
        <v>100</v>
      </c>
      <c r="J34" s="519">
        <f>J25+J33</f>
        <v>374557.08574</v>
      </c>
      <c r="K34" s="511">
        <f>K25+K33</f>
        <v>363929.92149</v>
      </c>
      <c r="L34" s="511">
        <f t="shared" si="39"/>
        <v>97.16273843037723</v>
      </c>
      <c r="M34" s="513">
        <f t="shared" si="2"/>
        <v>100</v>
      </c>
      <c r="N34" s="526">
        <f t="shared" si="3"/>
        <v>29193.92148999998</v>
      </c>
      <c r="O34" s="526">
        <f t="shared" si="4"/>
        <v>25983.92148999998</v>
      </c>
      <c r="P34" s="520">
        <f>K34/C34</f>
        <v>1.0872147647399741</v>
      </c>
      <c r="Q34" s="510">
        <f>K34/G34</f>
        <v>1.0768877912151644</v>
      </c>
      <c r="R34" s="524">
        <f>R25+R33</f>
        <v>321833.36404</v>
      </c>
      <c r="S34" s="517">
        <f>S25+S33</f>
        <v>64407.585049999994</v>
      </c>
      <c r="T34" s="511">
        <f>T25+T33</f>
        <v>157915.10108</v>
      </c>
      <c r="U34" s="511">
        <f>U25+U33</f>
        <v>220415.06418</v>
      </c>
      <c r="V34" s="511">
        <f>V25+V33</f>
        <v>307431.85403999995</v>
      </c>
      <c r="W34" s="511">
        <f>V34/R34*100</f>
        <v>95.52516562633011</v>
      </c>
      <c r="X34" s="525">
        <f t="shared" si="5"/>
        <v>100</v>
      </c>
      <c r="Y34" s="519">
        <f t="shared" si="6"/>
        <v>-30514.145960000053</v>
      </c>
      <c r="Z34" s="511">
        <f t="shared" si="7"/>
        <v>-56498.06745000003</v>
      </c>
      <c r="AA34" s="520">
        <f>V34/G34</f>
        <v>0.9097070361537049</v>
      </c>
      <c r="AB34" s="510">
        <f t="shared" si="8"/>
        <v>0.8447556408148966</v>
      </c>
      <c r="AC34" s="524">
        <f>AC25+AC33</f>
        <v>310296.58126999997</v>
      </c>
      <c r="AD34" s="517">
        <f>AD25+AD33</f>
        <v>66611.53811000001</v>
      </c>
      <c r="AE34" s="518">
        <f t="shared" si="9"/>
        <v>0.2146705511139324</v>
      </c>
      <c r="AF34" s="511">
        <f>AF25+AF33</f>
        <v>0</v>
      </c>
      <c r="AG34" s="518">
        <f t="shared" si="10"/>
        <v>0</v>
      </c>
      <c r="AH34" s="511">
        <f>AH25+AH33</f>
        <v>0</v>
      </c>
      <c r="AI34" s="518">
        <f t="shared" si="11"/>
        <v>0</v>
      </c>
      <c r="AJ34" s="511">
        <f>AJ25+AJ33</f>
        <v>0</v>
      </c>
      <c r="AK34" s="512">
        <f t="shared" si="12"/>
        <v>0.2146705511139324</v>
      </c>
      <c r="AL34" s="547">
        <f t="shared" si="13"/>
        <v>100</v>
      </c>
      <c r="AM34" s="514">
        <f t="shared" si="14"/>
        <v>2203.9530600000144</v>
      </c>
      <c r="AN34" s="514">
        <f t="shared" si="15"/>
        <v>-157915.10108</v>
      </c>
      <c r="AO34" s="514"/>
      <c r="AP34" s="514"/>
      <c r="AQ34" s="510">
        <f t="shared" si="16"/>
        <v>1.0342188432975568</v>
      </c>
      <c r="AR34" s="522"/>
      <c r="AS34" s="520"/>
      <c r="AT34" s="510">
        <f t="shared" si="17"/>
        <v>0</v>
      </c>
      <c r="AU34" s="546">
        <f>AU25+AU33</f>
        <v>320582.1</v>
      </c>
      <c r="AV34" s="517">
        <f>AV25+AV33</f>
        <v>73385.75143</v>
      </c>
      <c r="AW34" s="518">
        <f t="shared" si="18"/>
        <v>0.22891406422878885</v>
      </c>
      <c r="AX34" s="511">
        <f>AX25+AX33</f>
        <v>0</v>
      </c>
      <c r="AY34" s="518">
        <f t="shared" si="19"/>
        <v>0</v>
      </c>
      <c r="AZ34" s="511">
        <f>AZ25+AZ33</f>
        <v>0</v>
      </c>
      <c r="BA34" s="518">
        <f t="shared" si="20"/>
        <v>0</v>
      </c>
      <c r="BB34" s="511">
        <f>BB25+BB33</f>
        <v>0</v>
      </c>
      <c r="BC34" s="512">
        <f>AV34/AU34</f>
        <v>0.22891406422878885</v>
      </c>
      <c r="BD34" s="513">
        <f t="shared" si="22"/>
        <v>100</v>
      </c>
      <c r="BE34" s="514">
        <f t="shared" si="23"/>
        <v>6774.213319999995</v>
      </c>
      <c r="BF34" s="514">
        <f t="shared" si="24"/>
        <v>-100</v>
      </c>
      <c r="BG34" s="514"/>
      <c r="BH34" s="514"/>
      <c r="BI34" s="510">
        <f t="shared" si="25"/>
        <v>1.1016972961773273</v>
      </c>
      <c r="BJ34" s="519">
        <f>BJ25+BJ33</f>
        <v>338395</v>
      </c>
      <c r="BK34" s="517">
        <f>BK25+BK33</f>
        <v>73352.97008</v>
      </c>
      <c r="BL34" s="518">
        <f>BK34/BJ34</f>
        <v>0.2167672988076065</v>
      </c>
      <c r="BM34" s="511">
        <f>BM25+BM33</f>
        <v>0</v>
      </c>
      <c r="BN34" s="518">
        <f t="shared" si="27"/>
        <v>0</v>
      </c>
      <c r="BO34" s="511">
        <f>BO25+BO33</f>
        <v>0</v>
      </c>
      <c r="BP34" s="518">
        <f t="shared" si="28"/>
        <v>0</v>
      </c>
      <c r="BQ34" s="511">
        <f>BQ25+BQ33</f>
        <v>0</v>
      </c>
      <c r="BR34" s="512">
        <f t="shared" si="29"/>
        <v>0.2167672988076065</v>
      </c>
      <c r="BS34" s="513">
        <f t="shared" si="30"/>
        <v>100</v>
      </c>
      <c r="BT34" s="514">
        <f t="shared" si="31"/>
        <v>6741.4319699999905</v>
      </c>
      <c r="BU34" s="515">
        <f t="shared" si="32"/>
        <v>1.1012051689733904</v>
      </c>
      <c r="BV34" s="516">
        <f t="shared" si="33"/>
        <v>-32.78135000000475</v>
      </c>
      <c r="BW34" s="509">
        <f t="shared" si="34"/>
        <v>0.9995533008879622</v>
      </c>
      <c r="BX34" s="510" t="e">
        <f t="shared" si="35"/>
        <v>#DIV/0!</v>
      </c>
    </row>
    <row r="35" spans="1:76" ht="13.5" customHeight="1">
      <c r="A35" s="529"/>
      <c r="B35" s="524"/>
      <c r="C35" s="511"/>
      <c r="D35" s="511"/>
      <c r="E35" s="527">
        <f t="shared" si="0"/>
        <v>0</v>
      </c>
      <c r="F35" s="524"/>
      <c r="G35" s="511"/>
      <c r="H35" s="511"/>
      <c r="I35" s="527"/>
      <c r="J35" s="519"/>
      <c r="K35" s="511"/>
      <c r="L35" s="511" t="e">
        <f t="shared" si="39"/>
        <v>#DIV/0!</v>
      </c>
      <c r="M35" s="513">
        <f t="shared" si="2"/>
        <v>0</v>
      </c>
      <c r="N35" s="526">
        <f t="shared" si="3"/>
        <v>0</v>
      </c>
      <c r="O35" s="526">
        <f t="shared" si="4"/>
        <v>0</v>
      </c>
      <c r="P35" s="520"/>
      <c r="Q35" s="510" t="e">
        <f>K35/G35</f>
        <v>#DIV/0!</v>
      </c>
      <c r="R35" s="524"/>
      <c r="S35" s="517"/>
      <c r="T35" s="511"/>
      <c r="U35" s="511"/>
      <c r="V35" s="511"/>
      <c r="W35" s="511" t="e">
        <f>V35/R35*100</f>
        <v>#DIV/0!</v>
      </c>
      <c r="X35" s="525">
        <f t="shared" si="5"/>
        <v>0</v>
      </c>
      <c r="Y35" s="519">
        <f t="shared" si="6"/>
        <v>0</v>
      </c>
      <c r="Z35" s="511">
        <f t="shared" si="7"/>
        <v>0</v>
      </c>
      <c r="AA35" s="520" t="e">
        <f>V35/G35</f>
        <v>#DIV/0!</v>
      </c>
      <c r="AB35" s="510" t="e">
        <f t="shared" si="8"/>
        <v>#DIV/0!</v>
      </c>
      <c r="AC35" s="524"/>
      <c r="AD35" s="517"/>
      <c r="AE35" s="518"/>
      <c r="AF35" s="511"/>
      <c r="AG35" s="518" t="e">
        <f t="shared" si="10"/>
        <v>#DIV/0!</v>
      </c>
      <c r="AH35" s="511"/>
      <c r="AI35" s="518" t="e">
        <f t="shared" si="11"/>
        <v>#DIV/0!</v>
      </c>
      <c r="AJ35" s="511"/>
      <c r="AK35" s="512" t="e">
        <f t="shared" si="12"/>
        <v>#DIV/0!</v>
      </c>
      <c r="AL35" s="547">
        <f t="shared" si="13"/>
        <v>0</v>
      </c>
      <c r="AM35" s="514">
        <f t="shared" si="14"/>
        <v>0</v>
      </c>
      <c r="AN35" s="514"/>
      <c r="AO35" s="514"/>
      <c r="AP35" s="514"/>
      <c r="AQ35" s="510" t="e">
        <f t="shared" si="16"/>
        <v>#DIV/0!</v>
      </c>
      <c r="AR35" s="522"/>
      <c r="AS35" s="520"/>
      <c r="AT35" s="510" t="e">
        <f t="shared" si="17"/>
        <v>#DIV/0!</v>
      </c>
      <c r="AU35" s="546"/>
      <c r="AV35" s="517"/>
      <c r="AW35" s="518"/>
      <c r="AX35" s="511"/>
      <c r="AY35" s="518" t="e">
        <f t="shared" si="19"/>
        <v>#DIV/0!</v>
      </c>
      <c r="AZ35" s="511"/>
      <c r="BA35" s="518" t="e">
        <f t="shared" si="20"/>
        <v>#DIV/0!</v>
      </c>
      <c r="BB35" s="511"/>
      <c r="BC35" s="512" t="e">
        <f>AV35/AU35</f>
        <v>#DIV/0!</v>
      </c>
      <c r="BD35" s="513">
        <f t="shared" si="22"/>
        <v>0</v>
      </c>
      <c r="BE35" s="514">
        <f t="shared" si="23"/>
        <v>0</v>
      </c>
      <c r="BF35" s="514"/>
      <c r="BG35" s="514"/>
      <c r="BH35" s="514"/>
      <c r="BI35" s="510" t="e">
        <f t="shared" si="25"/>
        <v>#DIV/0!</v>
      </c>
      <c r="BJ35" s="519"/>
      <c r="BK35" s="517"/>
      <c r="BL35" s="518"/>
      <c r="BM35" s="511"/>
      <c r="BN35" s="518" t="e">
        <f t="shared" si="27"/>
        <v>#DIV/0!</v>
      </c>
      <c r="BO35" s="511"/>
      <c r="BP35" s="518" t="e">
        <f t="shared" si="28"/>
        <v>#DIV/0!</v>
      </c>
      <c r="BQ35" s="511"/>
      <c r="BR35" s="512" t="e">
        <f t="shared" si="29"/>
        <v>#DIV/0!</v>
      </c>
      <c r="BS35" s="513">
        <f t="shared" si="30"/>
        <v>0</v>
      </c>
      <c r="BT35" s="514">
        <f t="shared" si="31"/>
        <v>0</v>
      </c>
      <c r="BU35" s="515" t="e">
        <f t="shared" si="32"/>
        <v>#DIV/0!</v>
      </c>
      <c r="BV35" s="516">
        <f t="shared" si="33"/>
        <v>0</v>
      </c>
      <c r="BW35" s="509" t="e">
        <f t="shared" si="34"/>
        <v>#DIV/0!</v>
      </c>
      <c r="BX35" s="510" t="e">
        <f t="shared" si="35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AU6:AU7"/>
    <mergeCell ref="AV6:BD6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X34:BX35"/>
    <mergeCell ref="BR34:BR35"/>
    <mergeCell ref="BS34:BS35"/>
    <mergeCell ref="BT34:BT35"/>
    <mergeCell ref="BU34:BU35"/>
    <mergeCell ref="BV34:BV35"/>
    <mergeCell ref="BW34:BW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Мяки Ирина Александровна</dc:creator>
  <cp:keywords/>
  <dc:description/>
  <cp:lastModifiedBy>Пользователь</cp:lastModifiedBy>
  <cp:lastPrinted>2020-10-08T08:49:32Z</cp:lastPrinted>
  <dcterms:created xsi:type="dcterms:W3CDTF">2022-10-17T11:50:23Z</dcterms:created>
  <dcterms:modified xsi:type="dcterms:W3CDTF">2022-10-17T11:50:23Z</dcterms:modified>
  <cp:category/>
  <cp:version/>
  <cp:contentType/>
  <cp:contentStatus/>
</cp:coreProperties>
</file>