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аспределение шт. числ.исходные" sheetId="1" state="visible" r:id="rId2"/>
    <sheet name="Заработная плата" sheetId="2" state="visible" r:id="rId3"/>
    <sheet name="Материальные затраты и ОЦДИ" sheetId="3" state="visible" r:id="rId4"/>
    <sheet name="Иные затраты" sheetId="4" state="visible" r:id="rId5"/>
    <sheet name="Оплата КУ" sheetId="5" state="visible" r:id="rId6"/>
    <sheet name="Содержание объектов,связь, тран" sheetId="6" state="visible" r:id="rId7"/>
    <sheet name="Содержание объектов НДИ" sheetId="7" state="visible" r:id="rId8"/>
    <sheet name="Зп не связ. с оказ.услуги " sheetId="8" state="visible" r:id="rId9"/>
    <sheet name="Прочие общехозяйственные нужды" sheetId="9" state="visible" r:id="rId10"/>
    <sheet name="БН" sheetId="10" state="visible" r:id="rId11"/>
    <sheet name="Расчет коэф." sheetId="11" state="visible" r:id="rId12"/>
  </sheets>
  <definedNames>
    <definedName function="false" hidden="false" localSheetId="9" name="_xlnm.Print_Area" vbProcedure="false">БН!$A$1:$L$14</definedName>
    <definedName function="false" hidden="false" localSheetId="7" name="_xlnm.Print_Area" vbProcedure="false">'Зп не связ. с оказ.услуги '!$A$1:$H$44</definedName>
    <definedName function="false" hidden="false" localSheetId="2" name="_xlnm.Print_Area" vbProcedure="false">'Материальные затраты и ОЦДИ'!$A$1:$H$8</definedName>
    <definedName function="false" hidden="false" localSheetId="4" name="_xlnm.Print_Area" vbProcedure="false">'Оплата КУ'!$A$1:$I$40</definedName>
    <definedName function="false" hidden="false" localSheetId="10" name="_xlnm.Print_Area" vbProcedure="false">'Расчет коэф.'!$A$2:$P$10</definedName>
    <definedName function="false" hidden="false" localSheetId="9" name="_xlnm.Print_Area_0" vbProcedure="false">БН!$B$1:$L$14</definedName>
    <definedName function="false" hidden="false" localSheetId="9" name="_xlnm.Print_Area_0_0" vbProcedure="false">БН!$B$1:$L$16</definedName>
    <definedName function="false" hidden="false" localSheetId="9" name="_xlnm.Print_Area_0_0_0" vbProcedure="false">БН!$A$3:$L$19</definedName>
    <definedName function="false" hidden="false" localSheetId="10" name="_xlnm.Print_Area" vbProcedure="false">'Расчет коэф.'!$A$2:$L$10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<sst xmlns="http://schemas.openxmlformats.org/spreadsheetml/2006/main" count="246" uniqueCount="116">
  <si>
    <t xml:space="preserve">ИСХОДНЫЕ ДАННЫЕ</t>
  </si>
  <si>
    <t xml:space="preserve">УЧРЕЖДЕНИЕ: МУНИЦИПАЛЬНАЯ  БЮДЖЕТНАЯ ОРГАНИЗАЦИЯ ДОПОЛНИТЕЛЬНОГО ОБРАЗОВАНИЯ «ЛАХДЕНПОХСКИЙ  ЦЕНТР ДЕТСКОГО ТВОРЧЕСТВА»</t>
  </si>
  <si>
    <r>
      <rPr>
        <b val="true"/>
        <sz val="12"/>
        <color rgb="FF000000"/>
        <rFont val="Times New Roman"/>
        <family val="1"/>
        <charset val="204"/>
      </rPr>
      <t xml:space="preserve">УСЛУГА 1</t>
    </r>
    <r>
      <rPr>
        <sz val="12"/>
        <color rgb="FF000000"/>
        <rFont val="Times New Roman"/>
        <family val="1"/>
        <charset val="204"/>
      </rPr>
      <t xml:space="preserve">:Реализация дополнительных общеобразовательных общеразвивающих программ художественной направленности 77724 чел/час</t>
    </r>
  </si>
  <si>
    <r>
      <rPr>
        <b val="true"/>
        <sz val="12"/>
        <color rgb="FF000000"/>
        <rFont val="Times New Roman"/>
        <family val="1"/>
        <charset val="204"/>
      </rPr>
      <t xml:space="preserve">УСЛУГА2</t>
    </r>
    <r>
      <rPr>
        <sz val="12"/>
        <color rgb="FF000000"/>
        <rFont val="Times New Roman"/>
        <family val="1"/>
        <charset val="204"/>
      </rPr>
      <t xml:space="preserve">:Реализация дополнительных общеобразовательных общеразвивающих программ технической направленности 14544 чел/час</t>
    </r>
  </si>
  <si>
    <r>
      <rPr>
        <b val="true"/>
        <sz val="12"/>
        <color rgb="FF000000"/>
        <rFont val="Times New Roman"/>
        <family val="1"/>
        <charset val="204"/>
      </rPr>
      <t xml:space="preserve">УСЛУГА 3</t>
    </r>
    <r>
      <rPr>
        <sz val="12"/>
        <color rgb="FF000000"/>
        <rFont val="Times New Roman"/>
        <family val="1"/>
        <charset val="204"/>
      </rPr>
      <t xml:space="preserve">: Реализация дополнительных общеобразовательных общеразвивающих программ физкультурно-спортивной направленности 1296 чел/час</t>
    </r>
  </si>
  <si>
    <r>
      <rPr>
        <b val="true"/>
        <sz val="12"/>
        <color rgb="FF000000"/>
        <rFont val="Times New Roman"/>
        <family val="1"/>
        <charset val="204"/>
      </rPr>
      <t xml:space="preserve">УСЛУГА4</t>
    </r>
    <r>
      <rPr>
        <sz val="12"/>
        <color rgb="FF000000"/>
        <rFont val="Times New Roman"/>
        <family val="1"/>
        <charset val="204"/>
      </rPr>
      <t xml:space="preserve">: Реализация дополнительных общеобразовательных общеразвивающих программ естественнонаучной направленности 4752 чел/час</t>
    </r>
  </si>
  <si>
    <r>
      <rPr>
        <b val="true"/>
        <sz val="12"/>
        <color rgb="FF000000"/>
        <rFont val="Times New Roman"/>
        <family val="1"/>
        <charset val="204"/>
      </rPr>
      <t xml:space="preserve">УСЛУГА5</t>
    </r>
    <r>
      <rPr>
        <sz val="12"/>
        <color rgb="FF000000"/>
        <rFont val="Times New Roman"/>
        <family val="1"/>
        <charset val="204"/>
      </rPr>
      <t xml:space="preserve">: Реализация дополнительных общеобразовательных общеразвивающих программ социально-педагогической  направленности 2124 чел/час</t>
    </r>
  </si>
  <si>
    <r>
      <rPr>
        <b val="true"/>
        <sz val="12"/>
        <color rgb="FF000000"/>
        <rFont val="Times New Roman"/>
        <family val="1"/>
        <charset val="204"/>
      </rPr>
      <t xml:space="preserve">УСЛУГА 6</t>
    </r>
    <r>
      <rPr>
        <sz val="12"/>
        <color rgb="FF000000"/>
        <rFont val="Times New Roman"/>
        <family val="1"/>
        <charset val="204"/>
      </rPr>
      <t xml:space="preserve">: Организация отдыха детей  5040 чел/час</t>
    </r>
  </si>
  <si>
    <r>
      <rPr>
        <b val="true"/>
        <sz val="12"/>
        <color rgb="FF000000"/>
        <rFont val="Times New Roman"/>
        <family val="1"/>
        <charset val="204"/>
      </rPr>
      <t xml:space="preserve">НАИМЕНОВАНИЕ ПОКАЗАТЕЛЯ ОБЪЕМА</t>
    </r>
    <r>
      <rPr>
        <sz val="12"/>
        <color rgb="FF000000"/>
        <rFont val="Times New Roman"/>
        <family val="1"/>
        <charset val="204"/>
      </rPr>
      <t xml:space="preserve">:  численность учащихся</t>
    </r>
  </si>
  <si>
    <r>
      <rPr>
        <b val="true"/>
        <sz val="12"/>
        <color rgb="FF000000"/>
        <rFont val="Times New Roman"/>
        <family val="1"/>
        <charset val="204"/>
      </rPr>
      <t xml:space="preserve">МЕТОД РАСПРЕДЕЛЕНИЯ ОБЩЕХОЗЯЙСТВЕННЫХ ЗАТРАТ</t>
    </r>
    <r>
      <rPr>
        <sz val="12"/>
        <color rgb="FF000000"/>
        <rFont val="Times New Roman"/>
        <family val="1"/>
        <charset val="204"/>
      </rPr>
      <t xml:space="preserve">: Время использования имущественного комплекса</t>
    </r>
  </si>
  <si>
    <t xml:space="preserve">ШТАТНОЕ РАСПИСАНИЕ</t>
  </si>
  <si>
    <t xml:space="preserve">Работники непосредственно, связанные с оказанием услуги  по шт. расписанию</t>
  </si>
  <si>
    <t xml:space="preserve">Количество ставок</t>
  </si>
  <si>
    <t xml:space="preserve">ФОТ</t>
  </si>
  <si>
    <t xml:space="preserve">Старший методист</t>
  </si>
  <si>
    <t xml:space="preserve">Директор</t>
  </si>
  <si>
    <t xml:space="preserve">Старший методист (МОЦ)</t>
  </si>
  <si>
    <t xml:space="preserve">Заместитель директора</t>
  </si>
  <si>
    <t xml:space="preserve">Методист (МОЦ)</t>
  </si>
  <si>
    <t xml:space="preserve">Программист</t>
  </si>
  <si>
    <t xml:space="preserve">Методист</t>
  </si>
  <si>
    <t xml:space="preserve">Специалист по кадрам</t>
  </si>
  <si>
    <t xml:space="preserve">Концертмейстер</t>
  </si>
  <si>
    <t xml:space="preserve">Лаборант</t>
  </si>
  <si>
    <t xml:space="preserve">Педагог дополнительного образования</t>
  </si>
  <si>
    <t xml:space="preserve">Стимулирующие выплаты</t>
  </si>
  <si>
    <t xml:space="preserve">Заведующий мастерскими</t>
  </si>
  <si>
    <t xml:space="preserve">Заведующий хозяйственным отделом</t>
  </si>
  <si>
    <t xml:space="preserve">Костюмер</t>
  </si>
  <si>
    <t xml:space="preserve">Художник оформитель</t>
  </si>
  <si>
    <t xml:space="preserve">Рабочий по обслуживанию здания</t>
  </si>
  <si>
    <t xml:space="preserve">Вахтер</t>
  </si>
  <si>
    <t xml:space="preserve">Сторож</t>
  </si>
  <si>
    <t xml:space="preserve">Уборщик служебных помещений</t>
  </si>
  <si>
    <t xml:space="preserve">Дворник</t>
  </si>
  <si>
    <t xml:space="preserve">Звукооператор</t>
  </si>
  <si>
    <t xml:space="preserve">Материальная помощь</t>
  </si>
  <si>
    <t xml:space="preserve">ВСЕГО</t>
  </si>
  <si>
    <t xml:space="preserve">ЗАТРАТЫ НА ОПЛАТУ ТРУДА С НАЧИСЛЕНИЯМИ РАБОТНИКОВ, НЕПОСРЕДСТВЕННО СВЯЗАННЫХ С ОКАЗАНИЕМ УСЛУГИ</t>
  </si>
  <si>
    <t xml:space="preserve"> Показатель объема  муниципальной услуги  - 33798 чел./часы </t>
  </si>
  <si>
    <t xml:space="preserve">При планировании бюджетных ассигнований на 2020 год и плановый период 2021-2022 годы главным распорядителем подтверждена потребность на фонд заработной платыработников , непосредственно связанных с оказанием услуги в объеме  759438,13 рублей в соответствии со штатаным расписанием (с учетом стимулирующих выплат) по каждой группе должностей. Начисление на ФОТ - коэффициент 1,302</t>
  </si>
  <si>
    <t xml:space="preserve">Работники непосредственно, связанные с оказанием услуги </t>
  </si>
  <si>
    <t xml:space="preserve">Годовой фонд с ЕСН</t>
  </si>
  <si>
    <t xml:space="preserve">Объем оказываемых услуг</t>
  </si>
  <si>
    <t xml:space="preserve">Норматив затрат на оказание 1 ед. услуги</t>
  </si>
  <si>
    <t xml:space="preserve">Нормативные затраты</t>
  </si>
  <si>
    <t xml:space="preserve">стимулирующие выплаты</t>
  </si>
  <si>
    <t xml:space="preserve">ИТОГО ОПЛАТА ТРУДА</t>
  </si>
  <si>
    <t xml:space="preserve">Расчет затрат на приобретение  материальных запасов и движимого имущества</t>
  </si>
  <si>
    <t xml:space="preserve">При планировании бюджетных ассигнований на 2020 год и плановый период 2021-2022 годы главным распорядителем не подтверждена потребность на приобретение материальных ресурсов и на приобретение движимого имущества </t>
  </si>
  <si>
    <t xml:space="preserve">Наименование показателя</t>
  </si>
  <si>
    <t xml:space="preserve">Реализация дополнительных общеобразовательных общеразвивающих программ художественной направленности</t>
  </si>
  <si>
    <t xml:space="preserve">Реализация дополнительных общеобразовательных общеразвивающих программ технической направленности </t>
  </si>
  <si>
    <t xml:space="preserve">Реализация дополнительных общеобразовательных общеразвивающих программ физкультурно-спортивной направленности</t>
  </si>
  <si>
    <t xml:space="preserve">Реализация дополнительных общеобразовательных общеразвивающих программ естественнонаучной направленности</t>
  </si>
  <si>
    <t xml:space="preserve">Реализация дополнительных общеобразовательных общеразвивающих программ социально-педагогической  направленности </t>
  </si>
  <si>
    <t xml:space="preserve"> Организация отдыха детей</t>
  </si>
  <si>
    <t xml:space="preserve">Объем муниципальной услуги </t>
  </si>
  <si>
    <t xml:space="preserve">Затраты- всего (рублей)</t>
  </si>
  <si>
    <t xml:space="preserve">Норматив на единицу муниципальной услуги</t>
  </si>
  <si>
    <t xml:space="preserve">Затраты на услугу</t>
  </si>
  <si>
    <t xml:space="preserve">Расчет иных  затрат</t>
  </si>
  <si>
    <t xml:space="preserve">При планировании бюджетных ассигнований на 2020 год и плановый период 2021-2022 годы главным распорядителем подтверждена потребность на иные выплата персоналу в объеме 642000 рублей</t>
  </si>
  <si>
    <t xml:space="preserve">Затраты на оплату коммунальных услуг</t>
  </si>
  <si>
    <t xml:space="preserve">При планировании бюджетных ассигнований на 2020 год и плановый период 2021-2022 годы главным распорядителем подтверждена потребность на оплату комунальных услуг в объеме 1552 тыс.рублей</t>
  </si>
  <si>
    <t xml:space="preserve">Показатель объема  муниципальной услуги  -105480 чел./часы </t>
  </si>
  <si>
    <t xml:space="preserve">Наименование коммунальных услуг</t>
  </si>
  <si>
    <t xml:space="preserve">Ед. измерения нормы</t>
  </si>
  <si>
    <t xml:space="preserve">Утверждено Lim</t>
  </si>
  <si>
    <t xml:space="preserve">Удельный вес  данного вида услуг в общем обЪеме услуг</t>
  </si>
  <si>
    <t xml:space="preserve">Нормативный объем</t>
  </si>
  <si>
    <t xml:space="preserve">Объем муниципальной услуги</t>
  </si>
  <si>
    <t xml:space="preserve">Норма ресурса на 1 единицу услуги</t>
  </si>
  <si>
    <t xml:space="preserve">Тариф (цена)</t>
  </si>
  <si>
    <t xml:space="preserve">Электроэнергия</t>
  </si>
  <si>
    <t xml:space="preserve">кВт.час</t>
  </si>
  <si>
    <t xml:space="preserve">Теплоэнергия</t>
  </si>
  <si>
    <t xml:space="preserve">Гкал</t>
  </si>
  <si>
    <t xml:space="preserve">Холодное водоснабжение</t>
  </si>
  <si>
    <t xml:space="preserve">куб.м</t>
  </si>
  <si>
    <t xml:space="preserve">Жидкие ТБО</t>
  </si>
  <si>
    <t xml:space="preserve">Реализация дополнительных общеобразовательных общеразвивающих программ физкультурно-спортивной направленности </t>
  </si>
  <si>
    <t xml:space="preserve">Расчет затрат на содержание недвижимого имущества</t>
  </si>
  <si>
    <t xml:space="preserve">При планировании бюджетных ассигнований на 2020 год и плановый период 2021-2022 годы главным распорядителем  подтверждена потребность на услуги связи в объеме - 50,64 тыс.руб и трансортные услуги в объеме-44,8 тыс.руб </t>
  </si>
  <si>
    <t xml:space="preserve">Услугги связи </t>
  </si>
  <si>
    <t xml:space="preserve">Транспортные услуги</t>
  </si>
  <si>
    <t xml:space="preserve">При планировании бюджетных ассигнований на 2020 год и плановый период 2021-2022 годы главным распорядителем подтверждена потребность объеме 256,6 тыс. руб</t>
  </si>
  <si>
    <t xml:space="preserve">ЗАТРАТЫ НА ОПЛАТУ ТРУДА (С НАЧИСЛЕНИЯМИ) РАБОТНИКОВ НЕПОСРЕДСТВЕННО НЕСВЯЗАННЫХ С ОКАЗАНИЕМ УСЛУГИ</t>
  </si>
  <si>
    <t xml:space="preserve">При планировании бюджетных ассигнований на 2020 год и плановый период 2021-2022 годы главным распорядителем подтверждена потребность на фонд заработной платы работников , которые не принимают непосредственного участия в оказании муниципальной услуги, включая АУП в объеме  7374,35 рублей в соответствии со штатаным расписанием (с учетом стимулирующих выплат) по каждой группе должностей. Начисление на ФОТ - коэффициент 1,302</t>
  </si>
  <si>
    <t xml:space="preserve">Расчет затрат на прочие хозяйственные нужды</t>
  </si>
  <si>
    <t xml:space="preserve">При планировании бюджетных ассигнований на 2020 год и плановый период 2021-2022 годы главным распорядителеме подтверждена потребность объеме 250,05 тыс. руб</t>
  </si>
  <si>
    <t xml:space="preserve">Приложение 1</t>
  </si>
  <si>
    <t xml:space="preserve">к Постановлению Администрации Лахденпохского муниципального района №_____от ____</t>
  </si>
  <si>
    <t xml:space="preserve">БАЗОВЫЙ НОРМАТИВ ЗАТРАТ</t>
  </si>
  <si>
    <t xml:space="preserve">МБОДО "Лахденпохский Центр детского творчества" </t>
  </si>
  <si>
    <t xml:space="preserve">Наименование муниципальной услуги</t>
  </si>
  <si>
    <t xml:space="preserve">Затраты, непосредственно связанные с оказанием услуги, руб.</t>
  </si>
  <si>
    <t xml:space="preserve">Затраты на общехозяйственные нужды, руб</t>
  </si>
  <si>
    <t xml:space="preserve">Базовый норматив затрат на оказание услуги, руб.</t>
  </si>
  <si>
    <t xml:space="preserve">ОТ1</t>
  </si>
  <si>
    <t xml:space="preserve">МЗ и ОЦДИ</t>
  </si>
  <si>
    <t xml:space="preserve">ИНЗ</t>
  </si>
  <si>
    <t xml:space="preserve">КУ</t>
  </si>
  <si>
    <t xml:space="preserve">СНИ</t>
  </si>
  <si>
    <t xml:space="preserve">СОЦДИ</t>
  </si>
  <si>
    <t xml:space="preserve">УС</t>
  </si>
  <si>
    <t xml:space="preserve">ТУ</t>
  </si>
  <si>
    <t xml:space="preserve">ОТ2</t>
  </si>
  <si>
    <t xml:space="preserve">ПНЗ</t>
  </si>
  <si>
    <t xml:space="preserve">12=2+3+4+5+6+7+8+9+10+11</t>
  </si>
  <si>
    <t xml:space="preserve">Реализация дополнительных общеобразовательных общеразвивающих программ художественной направленности </t>
  </si>
  <si>
    <t xml:space="preserve">Реализация дополнительных общеобразовательных общеразвивающих программ естественнонаучной направленности  </t>
  </si>
  <si>
    <t xml:space="preserve">Реализация дополнительных общеобразовательных общеразвивающих программ социально-педагогической направленности </t>
  </si>
  <si>
    <t xml:space="preserve">Организация отдыха детей</t>
  </si>
  <si>
    <t xml:space="preserve">РАСЧЕТ КОЭФФИЦИЕНТОВ</t>
  </si>
  <si>
    <t xml:space="preserve">Коэффициент платной деятельности 21464,05/(21464,05+998,8 (ПД 2018 г.)=0,95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</si>
</sst>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0.00"/>
    <numFmt numFmtId="166" formatCode="#,##0.00"/>
    <numFmt numFmtId="167" formatCode="0.0"/>
    <numFmt numFmtId="168" formatCode="0.00000000"/>
    <numFmt numFmtId="169" formatCode="0"/>
  </numFmts>
  <fonts count="18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charset val="1"/>
    </font>
    <font>
      <sz val="10"/>
      <color rgb="FF000000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 val="true"/>
      <sz val="11"/>
      <name val="Calibri"/>
      <family val="2"/>
      <charset val="1"/>
    </font>
    <font>
      <b val="true"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2"/>
      <color rgb="FF000000"/>
      <name val="Calibri"/>
      <family val="2"/>
      <charset val="204"/>
    </font>
    <font>
      <b val="true"/>
      <sz val="14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11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5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5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8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8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1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1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false"/>
  </sheetPr>
  <dimension ref="A1:H36"/>
  <sheetViews>
    <sheetView showFormulas="false" showGridLines="true" showRowColHeaders="true" showZeros="true" rightToLeft="false" tabSelected="true" showOutlineSymbols="true" defaultGridColor="true" view="normal" topLeftCell="A1" colorId="64" zoomScale="96" zoomScaleNormal="96" zoomScalePageLayoutView="10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0" width="46.42"/>
    <col collapsed="false" customWidth="true" hidden="false" outlineLevel="0" max="2" min="2" style="0" width="8.67"/>
    <col collapsed="false" customWidth="true" hidden="false" outlineLevel="0" max="3" min="3" style="0" width="11.11"/>
    <col collapsed="false" customWidth="true" hidden="false" outlineLevel="0" max="4" min="4" style="0" width="42.57"/>
    <col collapsed="false" customWidth="true" hidden="false" outlineLevel="0" max="5" min="5" style="0" width="10.58"/>
    <col collapsed="false" customWidth="true" hidden="false" outlineLevel="0" max="6" min="6" style="0" width="15.68"/>
    <col collapsed="false" customWidth="true" hidden="false" outlineLevel="0" max="1025" min="7" style="0" width="8.67"/>
  </cols>
  <sheetData>
    <row r="1" s="3" customFormat="true" ht="13.8" hidden="false" customHeight="false" outlineLevel="0" collapsed="false">
      <c r="A1" s="1" t="s">
        <v>0</v>
      </c>
      <c r="B1" s="1"/>
      <c r="C1" s="1"/>
      <c r="D1" s="1"/>
      <c r="E1" s="1"/>
      <c r="F1" s="1"/>
      <c r="G1" s="2"/>
      <c r="H1" s="2"/>
    </row>
    <row r="2" s="3" customFormat="true" ht="13.8" hidden="false" customHeight="false" outlineLevel="0" collapsed="false">
      <c r="A2" s="1" t="s">
        <v>1</v>
      </c>
      <c r="B2" s="4"/>
      <c r="C2" s="4"/>
      <c r="D2" s="4"/>
      <c r="E2" s="4"/>
      <c r="F2" s="4"/>
      <c r="G2" s="2"/>
      <c r="H2" s="2"/>
    </row>
    <row r="3" s="3" customFormat="true" ht="27" hidden="false" customHeight="true" outlineLevel="0" collapsed="false">
      <c r="A3" s="5" t="s">
        <v>2</v>
      </c>
      <c r="B3" s="5"/>
      <c r="C3" s="5"/>
      <c r="D3" s="5"/>
      <c r="E3" s="5"/>
      <c r="F3" s="5"/>
      <c r="G3" s="2"/>
      <c r="H3" s="2"/>
    </row>
    <row r="4" s="3" customFormat="true" ht="14.25" hidden="false" customHeight="true" outlineLevel="0" collapsed="false">
      <c r="A4" s="5" t="s">
        <v>3</v>
      </c>
      <c r="B4" s="5"/>
      <c r="C4" s="5"/>
      <c r="D4" s="5"/>
      <c r="E4" s="5"/>
      <c r="F4" s="5"/>
      <c r="G4" s="2"/>
      <c r="H4" s="2"/>
    </row>
    <row r="5" s="3" customFormat="true" ht="27" hidden="false" customHeight="true" outlineLevel="0" collapsed="false">
      <c r="A5" s="5" t="s">
        <v>4</v>
      </c>
      <c r="B5" s="5"/>
      <c r="C5" s="5"/>
      <c r="D5" s="5"/>
      <c r="E5" s="5"/>
      <c r="F5" s="5"/>
      <c r="G5" s="2"/>
      <c r="H5" s="2"/>
    </row>
    <row r="6" s="3" customFormat="true" ht="27" hidden="false" customHeight="true" outlineLevel="0" collapsed="false">
      <c r="A6" s="5" t="s">
        <v>5</v>
      </c>
      <c r="B6" s="5"/>
      <c r="C6" s="5"/>
      <c r="D6" s="5"/>
      <c r="E6" s="5"/>
      <c r="F6" s="5"/>
      <c r="G6" s="2"/>
      <c r="H6" s="2"/>
    </row>
    <row r="7" s="3" customFormat="true" ht="27" hidden="false" customHeight="true" outlineLevel="0" collapsed="false">
      <c r="A7" s="5" t="s">
        <v>6</v>
      </c>
      <c r="B7" s="5"/>
      <c r="C7" s="5"/>
      <c r="D7" s="5"/>
      <c r="E7" s="5"/>
      <c r="F7" s="5"/>
      <c r="G7" s="2"/>
      <c r="H7" s="2"/>
    </row>
    <row r="8" s="3" customFormat="true" ht="14.25" hidden="false" customHeight="true" outlineLevel="0" collapsed="false">
      <c r="A8" s="5" t="s">
        <v>7</v>
      </c>
      <c r="B8" s="5"/>
      <c r="C8" s="5"/>
      <c r="D8" s="5"/>
      <c r="E8" s="5"/>
      <c r="F8" s="5"/>
      <c r="G8" s="2"/>
      <c r="H8" s="2"/>
    </row>
    <row r="9" s="3" customFormat="true" ht="14.25" hidden="false" customHeight="true" outlineLevel="0" collapsed="false">
      <c r="A9" s="5" t="s">
        <v>8</v>
      </c>
      <c r="B9" s="5"/>
      <c r="C9" s="5"/>
      <c r="D9" s="5"/>
      <c r="E9" s="5"/>
      <c r="F9" s="5"/>
      <c r="G9" s="2"/>
      <c r="H9" s="2"/>
    </row>
    <row r="10" s="3" customFormat="true" ht="14.25" hidden="false" customHeight="false" outlineLevel="0" collapsed="false">
      <c r="A10" s="6" t="s">
        <v>9</v>
      </c>
      <c r="B10" s="4"/>
      <c r="C10" s="4"/>
      <c r="D10" s="4"/>
      <c r="E10" s="4"/>
      <c r="F10" s="4"/>
      <c r="G10" s="2"/>
      <c r="H10" s="2"/>
    </row>
    <row r="11" s="3" customFormat="true" ht="13.8" hidden="false" customHeight="false" outlineLevel="0" collapsed="false">
      <c r="A11" s="1" t="s">
        <v>10</v>
      </c>
      <c r="B11" s="4"/>
      <c r="C11" s="4"/>
      <c r="D11" s="4"/>
      <c r="E11" s="4"/>
      <c r="F11" s="4"/>
      <c r="G11" s="2"/>
      <c r="H11" s="2"/>
    </row>
    <row r="12" s="3" customFormat="true" ht="13.8" hidden="false" customHeight="false" outlineLevel="0" collapsed="false">
      <c r="A12" s="4"/>
      <c r="B12" s="4"/>
      <c r="C12" s="4"/>
      <c r="D12" s="4"/>
      <c r="E12" s="4"/>
      <c r="F12" s="4"/>
      <c r="G12" s="2"/>
      <c r="H12" s="2"/>
    </row>
    <row r="13" s="3" customFormat="true" ht="35.25" hidden="false" customHeight="false" outlineLevel="0" collapsed="false">
      <c r="A13" s="7" t="s">
        <v>11</v>
      </c>
      <c r="B13" s="7" t="s">
        <v>12</v>
      </c>
      <c r="C13" s="7" t="s">
        <v>13</v>
      </c>
      <c r="D13" s="7" t="s">
        <v>11</v>
      </c>
      <c r="E13" s="7" t="s">
        <v>12</v>
      </c>
      <c r="F13" s="7" t="s">
        <v>13</v>
      </c>
      <c r="G13" s="8"/>
      <c r="H13" s="2"/>
    </row>
    <row r="14" s="3" customFormat="true" ht="13.8" hidden="false" customHeight="false" outlineLevel="0" collapsed="false">
      <c r="A14" s="9" t="s">
        <v>14</v>
      </c>
      <c r="B14" s="9" t="n">
        <v>2</v>
      </c>
      <c r="C14" s="9" t="n">
        <v>20691</v>
      </c>
      <c r="D14" s="9" t="s">
        <v>15</v>
      </c>
      <c r="E14" s="9" t="n">
        <v>1</v>
      </c>
      <c r="F14" s="10" t="n">
        <v>45140.99</v>
      </c>
      <c r="G14" s="2"/>
    </row>
    <row r="15" s="3" customFormat="true" ht="13.8" hidden="false" customHeight="false" outlineLevel="0" collapsed="false">
      <c r="A15" s="9" t="s">
        <v>16</v>
      </c>
      <c r="B15" s="9" t="n">
        <v>1</v>
      </c>
      <c r="C15" s="10" t="n">
        <v>10345.5</v>
      </c>
      <c r="D15" s="9" t="s">
        <v>17</v>
      </c>
      <c r="E15" s="9" t="n">
        <v>1</v>
      </c>
      <c r="F15" s="10" t="n">
        <v>38237.37</v>
      </c>
      <c r="G15" s="2"/>
    </row>
    <row r="16" s="3" customFormat="true" ht="13.8" hidden="false" customHeight="false" outlineLevel="0" collapsed="false">
      <c r="A16" s="9" t="s">
        <v>18</v>
      </c>
      <c r="B16" s="9" t="n">
        <v>2</v>
      </c>
      <c r="C16" s="10" t="n">
        <v>19582.2</v>
      </c>
      <c r="D16" s="9" t="s">
        <v>19</v>
      </c>
      <c r="E16" s="9" t="n">
        <v>1</v>
      </c>
      <c r="F16" s="10" t="n">
        <v>9827.4</v>
      </c>
    </row>
    <row r="17" s="3" customFormat="true" ht="13.8" hidden="false" customHeight="false" outlineLevel="0" collapsed="false">
      <c r="A17" s="9" t="s">
        <v>20</v>
      </c>
      <c r="B17" s="9" t="n">
        <v>2</v>
      </c>
      <c r="C17" s="10" t="n">
        <v>19582.2</v>
      </c>
      <c r="D17" s="9" t="s">
        <v>21</v>
      </c>
      <c r="E17" s="9" t="n">
        <v>1</v>
      </c>
      <c r="F17" s="10" t="n">
        <v>9827.4</v>
      </c>
    </row>
    <row r="18" s="3" customFormat="true" ht="13.8" hidden="false" customHeight="false" outlineLevel="0" collapsed="false">
      <c r="A18" s="9" t="s">
        <v>22</v>
      </c>
      <c r="B18" s="9" t="n">
        <v>1.25</v>
      </c>
      <c r="C18" s="10" t="n">
        <v>11702.63</v>
      </c>
      <c r="D18" s="9" t="s">
        <v>23</v>
      </c>
      <c r="E18" s="9" t="n">
        <v>1</v>
      </c>
      <c r="F18" s="10" t="n">
        <v>6982.21</v>
      </c>
    </row>
    <row r="19" s="3" customFormat="true" ht="13.8" hidden="false" customHeight="false" outlineLevel="0" collapsed="false">
      <c r="A19" s="11" t="s">
        <v>24</v>
      </c>
      <c r="B19" s="9" t="n">
        <v>16.18</v>
      </c>
      <c r="C19" s="10" t="n">
        <v>151478.78</v>
      </c>
      <c r="D19" s="9" t="s">
        <v>25</v>
      </c>
      <c r="E19" s="9"/>
      <c r="F19" s="10" t="n">
        <v>33707.85</v>
      </c>
    </row>
    <row r="20" s="3" customFormat="true" ht="13.8" hidden="false" customHeight="false" outlineLevel="0" collapsed="false">
      <c r="A20" s="9"/>
      <c r="B20" s="9"/>
      <c r="C20" s="10"/>
      <c r="D20" s="9" t="s">
        <v>26</v>
      </c>
      <c r="E20" s="9" t="n">
        <v>0.5</v>
      </c>
      <c r="F20" s="10" t="n">
        <v>4685.54</v>
      </c>
    </row>
    <row r="21" s="3" customFormat="true" ht="13.8" hidden="false" customHeight="false" outlineLevel="0" collapsed="false">
      <c r="A21" s="9"/>
      <c r="B21" s="9"/>
      <c r="C21" s="10"/>
      <c r="D21" s="11" t="s">
        <v>27</v>
      </c>
      <c r="E21" s="9" t="n">
        <v>1</v>
      </c>
      <c r="F21" s="10" t="n">
        <v>11632.5</v>
      </c>
    </row>
    <row r="22" s="3" customFormat="true" ht="13.8" hidden="false" customHeight="false" outlineLevel="0" collapsed="false">
      <c r="A22" s="9"/>
      <c r="B22" s="9"/>
      <c r="C22" s="10"/>
      <c r="D22" s="9" t="s">
        <v>28</v>
      </c>
      <c r="E22" s="9" t="n">
        <v>1</v>
      </c>
      <c r="F22" s="10" t="n">
        <v>6839.98</v>
      </c>
    </row>
    <row r="23" s="3" customFormat="true" ht="13.8" hidden="false" customHeight="false" outlineLevel="0" collapsed="false">
      <c r="A23" s="9"/>
      <c r="B23" s="9"/>
      <c r="C23" s="10"/>
      <c r="D23" s="9" t="s">
        <v>29</v>
      </c>
      <c r="E23" s="9" t="n">
        <v>0.25</v>
      </c>
      <c r="F23" s="10" t="n">
        <v>2167.69</v>
      </c>
    </row>
    <row r="24" s="3" customFormat="true" ht="13.8" hidden="false" customHeight="false" outlineLevel="0" collapsed="false">
      <c r="A24" s="9"/>
      <c r="B24" s="9"/>
      <c r="C24" s="10"/>
      <c r="D24" s="11" t="s">
        <v>30</v>
      </c>
      <c r="E24" s="9" t="n">
        <v>2.2</v>
      </c>
      <c r="F24" s="10" t="n">
        <v>15893.59</v>
      </c>
    </row>
    <row r="25" s="3" customFormat="true" ht="13.8" hidden="false" customHeight="false" outlineLevel="0" collapsed="false">
      <c r="A25" s="9"/>
      <c r="B25" s="9"/>
      <c r="C25" s="10"/>
      <c r="D25" s="11" t="s">
        <v>31</v>
      </c>
      <c r="E25" s="9" t="n">
        <v>2</v>
      </c>
      <c r="F25" s="10" t="n">
        <v>13153.8</v>
      </c>
    </row>
    <row r="26" s="3" customFormat="true" ht="13.8" hidden="false" customHeight="false" outlineLevel="0" collapsed="false">
      <c r="A26" s="9"/>
      <c r="B26" s="9"/>
      <c r="C26" s="10"/>
      <c r="D26" s="11" t="s">
        <v>32</v>
      </c>
      <c r="E26" s="9" t="n">
        <v>3</v>
      </c>
      <c r="F26" s="10" t="n">
        <v>23792.38</v>
      </c>
    </row>
    <row r="27" s="3" customFormat="true" ht="13.8" hidden="false" customHeight="false" outlineLevel="0" collapsed="false">
      <c r="A27" s="9"/>
      <c r="B27" s="9"/>
      <c r="C27" s="10"/>
      <c r="D27" s="11" t="s">
        <v>33</v>
      </c>
      <c r="E27" s="9" t="n">
        <v>3</v>
      </c>
      <c r="F27" s="10" t="n">
        <v>19730.7</v>
      </c>
    </row>
    <row r="28" s="3" customFormat="true" ht="13.8" hidden="false" customHeight="false" outlineLevel="0" collapsed="false">
      <c r="A28" s="9"/>
      <c r="B28" s="9"/>
      <c r="C28" s="10"/>
      <c r="D28" s="11" t="s">
        <v>34</v>
      </c>
      <c r="E28" s="9" t="n">
        <v>1</v>
      </c>
      <c r="F28" s="10" t="n">
        <v>6576.9</v>
      </c>
    </row>
    <row r="29" s="3" customFormat="true" ht="13.8" hidden="false" customHeight="false" outlineLevel="0" collapsed="false">
      <c r="A29" s="9"/>
      <c r="B29" s="9"/>
      <c r="C29" s="10"/>
      <c r="D29" s="11" t="s">
        <v>35</v>
      </c>
      <c r="E29" s="9" t="n">
        <v>0.5</v>
      </c>
      <c r="F29" s="10" t="n">
        <v>4335.38</v>
      </c>
    </row>
    <row r="30" s="3" customFormat="true" ht="13.8" hidden="false" customHeight="false" outlineLevel="0" collapsed="false">
      <c r="A30" s="9"/>
      <c r="B30" s="9"/>
      <c r="C30" s="10"/>
      <c r="D30" s="11"/>
      <c r="E30" s="9"/>
      <c r="F30" s="10"/>
    </row>
    <row r="31" s="3" customFormat="true" ht="13.8" hidden="false" customHeight="false" outlineLevel="0" collapsed="false">
      <c r="A31" s="9"/>
      <c r="B31" s="9"/>
      <c r="C31" s="10"/>
      <c r="D31" s="11"/>
      <c r="E31" s="9"/>
      <c r="F31" s="10"/>
    </row>
    <row r="32" s="3" customFormat="true" ht="13.8" hidden="false" customHeight="false" outlineLevel="0" collapsed="false">
      <c r="A32" s="9"/>
      <c r="B32" s="9"/>
      <c r="C32" s="10"/>
      <c r="D32" s="11"/>
      <c r="E32" s="9"/>
      <c r="F32" s="10"/>
    </row>
    <row r="33" s="3" customFormat="true" ht="13.8" hidden="false" customHeight="false" outlineLevel="0" collapsed="false">
      <c r="A33" s="9"/>
      <c r="B33" s="12" t="n">
        <f aca="false">SUM(B14:B32)</f>
        <v>24.43</v>
      </c>
      <c r="C33" s="13" t="n">
        <f aca="false">SUM(C14:C32)</f>
        <v>233382.31</v>
      </c>
      <c r="D33" s="9"/>
      <c r="E33" s="12" t="n">
        <f aca="false">SUM(E14:E32)</f>
        <v>19.45</v>
      </c>
      <c r="F33" s="13" t="n">
        <f aca="false">SUM(F14:F32)</f>
        <v>252531.68</v>
      </c>
    </row>
    <row r="34" s="14" customFormat="true" ht="13.8" hidden="false" customHeight="false" outlineLevel="0" collapsed="false">
      <c r="A34" s="12" t="s">
        <v>25</v>
      </c>
      <c r="B34" s="12"/>
      <c r="C34" s="13" t="n">
        <v>526055.82</v>
      </c>
      <c r="D34" s="12" t="s">
        <v>25</v>
      </c>
      <c r="E34" s="12"/>
      <c r="F34" s="13" t="n">
        <v>185517.34</v>
      </c>
    </row>
    <row r="35" s="14" customFormat="true" ht="13.8" hidden="false" customHeight="false" outlineLevel="0" collapsed="false">
      <c r="A35" s="12"/>
      <c r="B35" s="12"/>
      <c r="C35" s="13"/>
      <c r="D35" s="12" t="s">
        <v>36</v>
      </c>
      <c r="E35" s="12"/>
      <c r="F35" s="13" t="n">
        <v>33939.58</v>
      </c>
    </row>
    <row r="36" s="14" customFormat="true" ht="13.8" hidden="false" customHeight="false" outlineLevel="0" collapsed="false">
      <c r="A36" s="12" t="s">
        <v>37</v>
      </c>
      <c r="B36" s="12"/>
      <c r="C36" s="13" t="n">
        <f aca="false">C34+C33</f>
        <v>759438.13</v>
      </c>
      <c r="D36" s="12"/>
      <c r="E36" s="12" t="n">
        <f aca="false">C36+F36</f>
        <v>1231426.73</v>
      </c>
      <c r="F36" s="13" t="n">
        <f aca="false">F33+F34+F35</f>
        <v>471988.6</v>
      </c>
    </row>
  </sheetData>
  <mergeCells count="8">
    <mergeCell ref="A1:F1"/>
    <mergeCell ref="A3:F3"/>
    <mergeCell ref="A4:F4"/>
    <mergeCell ref="A5:F5"/>
    <mergeCell ref="A6:F6"/>
    <mergeCell ref="A7:F7"/>
    <mergeCell ref="A8:F8"/>
    <mergeCell ref="A9:F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6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MJ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39" width="54.14"/>
    <col collapsed="false" customWidth="true" hidden="false" outlineLevel="0" max="2" min="2" style="39" width="12.71"/>
    <col collapsed="false" customWidth="true" hidden="false" outlineLevel="0" max="3" min="3" style="39" width="11.14"/>
    <col collapsed="false" customWidth="true" hidden="false" outlineLevel="0" max="5" min="4" style="39" width="9.85"/>
    <col collapsed="false" customWidth="true" hidden="false" outlineLevel="0" max="6" min="6" style="39" width="13.14"/>
    <col collapsed="false" customWidth="true" hidden="true" outlineLevel="0" max="7" min="7" style="39" width="9.42"/>
    <col collapsed="false" customWidth="true" hidden="false" outlineLevel="0" max="9" min="8" style="39" width="9.71"/>
    <col collapsed="false" customWidth="true" hidden="false" outlineLevel="0" max="10" min="10" style="39" width="10.85"/>
    <col collapsed="false" customWidth="true" hidden="false" outlineLevel="0" max="11" min="11" style="39" width="7.36"/>
    <col collapsed="false" customWidth="true" hidden="false" outlineLevel="0" max="12" min="12" style="39" width="29.42"/>
    <col collapsed="false" customWidth="true" hidden="false" outlineLevel="0" max="13" min="13" style="39" width="19.04"/>
    <col collapsed="false" customWidth="true" hidden="false" outlineLevel="0" max="1020" min="14" style="39" width="9.13"/>
    <col collapsed="false" customWidth="false" hidden="false" outlineLevel="0" max="1025" min="1021" style="0" width="11.52"/>
  </cols>
  <sheetData>
    <row r="1" customFormat="false" ht="17.35" hidden="false" customHeight="false" outlineLevel="0" collapsed="false">
      <c r="A1" s="62"/>
      <c r="B1" s="63"/>
      <c r="C1" s="63"/>
      <c r="D1" s="63"/>
      <c r="E1" s="63"/>
      <c r="F1" s="63"/>
      <c r="G1" s="63"/>
      <c r="H1" s="63"/>
      <c r="I1" s="63"/>
      <c r="J1" s="64" t="s">
        <v>91</v>
      </c>
      <c r="K1" s="64"/>
      <c r="L1" s="64"/>
    </row>
    <row r="2" s="67" customFormat="true" ht="39.75" hidden="false" customHeight="true" outlineLevel="0" collapsed="false">
      <c r="A2" s="64"/>
      <c r="B2" s="65"/>
      <c r="C2" s="65"/>
      <c r="D2" s="65"/>
      <c r="E2" s="65"/>
      <c r="F2" s="65"/>
      <c r="G2" s="65"/>
      <c r="H2" s="65"/>
      <c r="I2" s="65"/>
      <c r="J2" s="66" t="s">
        <v>92</v>
      </c>
      <c r="K2" s="66"/>
      <c r="L2" s="66"/>
      <c r="AMG2" s="0"/>
      <c r="AMH2" s="0"/>
      <c r="AMI2" s="0"/>
      <c r="AMJ2" s="0"/>
    </row>
    <row r="3" customFormat="false" ht="15" hidden="false" customHeight="false" outlineLevel="0" collapsed="false">
      <c r="A3" s="62" t="s">
        <v>93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</row>
    <row r="4" customFormat="false" ht="15" hidden="false" customHeight="false" outlineLevel="0" collapsed="false">
      <c r="A4" s="64" t="s">
        <v>94</v>
      </c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</row>
    <row r="5" customFormat="false" ht="48.75" hidden="false" customHeight="true" outlineLevel="0" collapsed="false">
      <c r="A5" s="68" t="s">
        <v>95</v>
      </c>
      <c r="B5" s="69" t="s">
        <v>96</v>
      </c>
      <c r="C5" s="69"/>
      <c r="D5" s="69"/>
      <c r="E5" s="69" t="s">
        <v>97</v>
      </c>
      <c r="F5" s="69"/>
      <c r="G5" s="69"/>
      <c r="H5" s="69"/>
      <c r="I5" s="69"/>
      <c r="J5" s="69"/>
      <c r="K5" s="69"/>
      <c r="L5" s="69" t="s">
        <v>98</v>
      </c>
    </row>
    <row r="6" customFormat="false" ht="33" hidden="false" customHeight="false" outlineLevel="0" collapsed="false">
      <c r="A6" s="68"/>
      <c r="B6" s="69" t="s">
        <v>99</v>
      </c>
      <c r="C6" s="69" t="s">
        <v>100</v>
      </c>
      <c r="D6" s="69" t="s">
        <v>101</v>
      </c>
      <c r="E6" s="69" t="s">
        <v>102</v>
      </c>
      <c r="F6" s="69" t="s">
        <v>103</v>
      </c>
      <c r="G6" s="69" t="s">
        <v>104</v>
      </c>
      <c r="H6" s="69" t="s">
        <v>105</v>
      </c>
      <c r="I6" s="69" t="s">
        <v>106</v>
      </c>
      <c r="J6" s="69" t="s">
        <v>107</v>
      </c>
      <c r="K6" s="69" t="s">
        <v>108</v>
      </c>
      <c r="L6" s="69"/>
    </row>
    <row r="7" s="73" customFormat="true" ht="15" hidden="false" customHeight="false" outlineLevel="0" collapsed="false">
      <c r="A7" s="70" t="n">
        <v>1</v>
      </c>
      <c r="B7" s="71" t="n">
        <v>2</v>
      </c>
      <c r="C7" s="71" t="n">
        <v>3</v>
      </c>
      <c r="D7" s="71" t="n">
        <v>4</v>
      </c>
      <c r="E7" s="71" t="n">
        <v>5</v>
      </c>
      <c r="F7" s="71" t="n">
        <v>6</v>
      </c>
      <c r="G7" s="71" t="n">
        <v>7</v>
      </c>
      <c r="H7" s="71" t="n">
        <v>8</v>
      </c>
      <c r="I7" s="71" t="n">
        <v>9</v>
      </c>
      <c r="J7" s="71" t="n">
        <v>10</v>
      </c>
      <c r="K7" s="71" t="n">
        <v>11</v>
      </c>
      <c r="L7" s="72" t="s">
        <v>109</v>
      </c>
      <c r="AMG7" s="0"/>
      <c r="AMH7" s="0"/>
      <c r="AMI7" s="0"/>
      <c r="AMJ7" s="0"/>
    </row>
    <row r="8" customFormat="false" ht="39.75" hidden="false" customHeight="false" outlineLevel="0" collapsed="false">
      <c r="A8" s="74" t="s">
        <v>110</v>
      </c>
      <c r="B8" s="75" t="n">
        <f aca="false">SUM('Заработная плата'!F13)</f>
        <v>112.490153044369</v>
      </c>
      <c r="C8" s="76" t="n">
        <f aca="false">SUM('Материальные затраты и ОЦДИ'!B6)</f>
        <v>0</v>
      </c>
      <c r="D8" s="76" t="n">
        <f aca="false">SUM('Иные затраты'!B6)</f>
        <v>0.608646188850967</v>
      </c>
      <c r="E8" s="76" t="n">
        <f aca="false">SUM('Оплата КУ'!I10)</f>
        <v>14.6325571058618</v>
      </c>
      <c r="F8" s="76" t="n">
        <f aca="false">SUM('Содержание объектов НДИ'!B6)</f>
        <v>2.4326886613576</v>
      </c>
      <c r="G8" s="76"/>
      <c r="H8" s="76" t="n">
        <f aca="false">SUM('Содержание объектов,связь, тран'!B7)</f>
        <v>0.480091012514221</v>
      </c>
      <c r="I8" s="76" t="n">
        <f aca="false">SUM('Содержание объектов,связь, тран'!B13)</f>
        <v>0.424725066363292</v>
      </c>
      <c r="J8" s="76" t="n">
        <f aca="false">SUM('Зп не связ. с оказ.услуги '!B6)</f>
        <v>69.9123045733788</v>
      </c>
      <c r="K8" s="76" t="n">
        <f aca="false">SUM('Прочие общехозяйственные нужды'!B6)</f>
        <v>2.37059158134243</v>
      </c>
      <c r="L8" s="77" t="n">
        <f aca="false">B8+C8+D8+E8+F8+G8+H8+I8+J8+K8</f>
        <v>203.351757234038</v>
      </c>
      <c r="M8" s="39" t="n">
        <f aca="false">L8*'Оплата КУ'!F6</f>
        <v>15805311.9792584</v>
      </c>
    </row>
    <row r="9" customFormat="false" ht="39.75" hidden="false" customHeight="false" outlineLevel="0" collapsed="false">
      <c r="A9" s="78" t="s">
        <v>52</v>
      </c>
      <c r="B9" s="75" t="n">
        <f aca="false">SUM('Заработная плата'!F13)</f>
        <v>112.490153044369</v>
      </c>
      <c r="C9" s="76" t="n">
        <f aca="false">SUM('Материальные затраты и ОЦДИ'!B6)</f>
        <v>0</v>
      </c>
      <c r="D9" s="76" t="n">
        <f aca="false">SUM('Иные затраты'!B6)</f>
        <v>0.608646188850967</v>
      </c>
      <c r="E9" s="76" t="n">
        <f aca="false">SUM('Оплата КУ'!I16)</f>
        <v>14.9967337271727</v>
      </c>
      <c r="F9" s="76" t="n">
        <f aca="false">SUM('Содержание объектов НДИ'!B6)</f>
        <v>2.4326886613576</v>
      </c>
      <c r="G9" s="76"/>
      <c r="H9" s="76" t="n">
        <f aca="false">SUM('Содержание объектов,связь, тран'!B7)</f>
        <v>0.480091012514221</v>
      </c>
      <c r="I9" s="76" t="n">
        <f aca="false">SUM('Содержание объектов,связь, тран'!B13)</f>
        <v>0.424725066363292</v>
      </c>
      <c r="J9" s="76" t="n">
        <f aca="false">SUM('Зп не связ. с оказ.услуги '!B6)</f>
        <v>69.9123045733788</v>
      </c>
      <c r="K9" s="76" t="n">
        <f aca="false">SUM('Прочие общехозяйственные нужды'!B6)</f>
        <v>2.37059158134243</v>
      </c>
      <c r="L9" s="77" t="n">
        <f aca="false">B9+C9+D9+E9+F9+G9+H9+I9+J9+K9</f>
        <v>203.715933855349</v>
      </c>
      <c r="M9" s="39" t="n">
        <f aca="false">L9*'Оплата КУ'!F12</f>
        <v>2962844.54199219</v>
      </c>
    </row>
    <row r="10" customFormat="false" ht="39.55" hidden="false" customHeight="false" outlineLevel="0" collapsed="false">
      <c r="A10" s="78" t="s">
        <v>81</v>
      </c>
      <c r="B10" s="75" t="n">
        <f aca="false">SUM('Заработная плата'!F13)</f>
        <v>112.490153044369</v>
      </c>
      <c r="C10" s="76" t="n">
        <f aca="false">SUM('Материальные затраты и ОЦДИ'!B6)</f>
        <v>0</v>
      </c>
      <c r="D10" s="76" t="n">
        <f aca="false">SUM('Иные затраты'!B6)</f>
        <v>0.608646188850967</v>
      </c>
      <c r="E10" s="76" t="n">
        <f aca="false">SUM('Оплата КУ'!I22)</f>
        <v>12.0211913209877</v>
      </c>
      <c r="F10" s="76" t="n">
        <f aca="false">SUM('Содержание объектов НДИ'!B6)</f>
        <v>2.4326886613576</v>
      </c>
      <c r="G10" s="76"/>
      <c r="H10" s="76" t="n">
        <f aca="false">SUM('Содержание объектов,связь, тран'!B7)</f>
        <v>0.480091012514221</v>
      </c>
      <c r="I10" s="76" t="n">
        <f aca="false">SUM('Содержание объектов,связь, тран'!B13)</f>
        <v>0.424725066363292</v>
      </c>
      <c r="J10" s="76" t="n">
        <f aca="false">SUM('Зп не связ. с оказ.услуги '!B6)</f>
        <v>69.9123045733788</v>
      </c>
      <c r="K10" s="76" t="n">
        <f aca="false">SUM('Прочие общехозяйственные нужды'!B6)</f>
        <v>2.37059158134243</v>
      </c>
      <c r="L10" s="77" t="n">
        <f aca="false">B10+C10+D10+E10+F10+G10+H10+I10+J10+K10</f>
        <v>200.740391449164</v>
      </c>
      <c r="M10" s="39" t="n">
        <f aca="false">L10*'Оплата КУ'!F18</f>
        <v>260159.547318116</v>
      </c>
    </row>
    <row r="11" customFormat="false" ht="39.75" hidden="false" customHeight="false" outlineLevel="0" collapsed="false">
      <c r="A11" s="78" t="s">
        <v>111</v>
      </c>
      <c r="B11" s="75" t="n">
        <f aca="false">SUM('Заработная плата'!F13)</f>
        <v>112.490153044369</v>
      </c>
      <c r="C11" s="76" t="n">
        <f aca="false">SUM('Материальные затраты и ОЦДИ'!B6)</f>
        <v>0</v>
      </c>
      <c r="D11" s="76" t="n">
        <f aca="false">SUM('Иные затраты'!B6)</f>
        <v>0.608646188850967</v>
      </c>
      <c r="E11" s="75" t="n">
        <f aca="false">SUM('Оплата КУ'!I28)</f>
        <v>16.3925336195286</v>
      </c>
      <c r="F11" s="76" t="n">
        <f aca="false">SUM('Содержание объектов НДИ'!B6)</f>
        <v>2.4326886613576</v>
      </c>
      <c r="G11" s="76"/>
      <c r="H11" s="76" t="n">
        <f aca="false">SUM('Содержание объектов,связь, тран'!B7)</f>
        <v>0.480091012514221</v>
      </c>
      <c r="I11" s="76" t="n">
        <f aca="false">SUM('Содержание объектов,связь, тран'!B13)</f>
        <v>0.424725066363292</v>
      </c>
      <c r="J11" s="76" t="n">
        <f aca="false">SUM('Зп не связ. с оказ.услуги '!B6)</f>
        <v>69.9123045733788</v>
      </c>
      <c r="K11" s="76" t="n">
        <f aca="false">SUM('Прочие общехозяйственные нужды'!B6)</f>
        <v>2.37059158134243</v>
      </c>
      <c r="L11" s="77" t="n">
        <f aca="false">B11+C11+D11+E11+F11+G11+H11+I11+J11+K11</f>
        <v>205.111733747705</v>
      </c>
      <c r="M11" s="39" t="n">
        <f aca="false">L11*'Оплата КУ'!F24</f>
        <v>974690.958769092</v>
      </c>
    </row>
    <row r="12" customFormat="false" ht="39.55" hidden="false" customHeight="false" outlineLevel="0" collapsed="false">
      <c r="A12" s="78" t="s">
        <v>112</v>
      </c>
      <c r="B12" s="75" t="n">
        <f aca="false">SUM('Заработная плата'!F13)</f>
        <v>112.490153044369</v>
      </c>
      <c r="C12" s="76" t="n">
        <f aca="false">SUM('Материальные затраты и ОЦДИ'!B6)</f>
        <v>0</v>
      </c>
      <c r="D12" s="76" t="n">
        <f aca="false">SUM('Иные затраты'!B6)</f>
        <v>0.608646188850967</v>
      </c>
      <c r="E12" s="75" t="n">
        <f aca="false">SUM('Оплата КУ'!I34)</f>
        <v>14.6699283917137</v>
      </c>
      <c r="F12" s="76" t="n">
        <f aca="false">SUM('Содержание объектов НДИ'!B6)</f>
        <v>2.4326886613576</v>
      </c>
      <c r="G12" s="76"/>
      <c r="H12" s="76" t="n">
        <f aca="false">SUM('Содержание объектов,связь, тран'!B7)</f>
        <v>0.480091012514221</v>
      </c>
      <c r="I12" s="76" t="n">
        <f aca="false">SUM('Содержание объектов,связь, тран'!B13)</f>
        <v>0.424725066363292</v>
      </c>
      <c r="J12" s="76" t="n">
        <f aca="false">SUM('Зп не связ. с оказ.услуги '!B6)</f>
        <v>69.9123045733788</v>
      </c>
      <c r="K12" s="76" t="n">
        <f aca="false">SUM('Прочие общехозяйственные нужды'!B6)</f>
        <v>2.37059158134243</v>
      </c>
      <c r="L12" s="77" t="n">
        <f aca="false">B12+C12+D12+E12+F12+G12+H12+I12+J12+K12</f>
        <v>203.38912851989</v>
      </c>
      <c r="M12" s="39" t="n">
        <f aca="false">L12*'Оплата КУ'!F30</f>
        <v>431998.508976246</v>
      </c>
    </row>
    <row r="13" customFormat="false" ht="17.35" hidden="false" customHeight="false" outlineLevel="0" collapsed="false">
      <c r="A13" s="78" t="s">
        <v>113</v>
      </c>
      <c r="B13" s="75" t="n">
        <f aca="false">SUM('Заработная плата'!F13)</f>
        <v>112.490153044369</v>
      </c>
      <c r="C13" s="76" t="n">
        <f aca="false">SUM('Материальные затраты и ОЦДИ'!B6)</f>
        <v>0</v>
      </c>
      <c r="D13" s="76" t="n">
        <f aca="false">SUM('Иные затраты'!B6)</f>
        <v>0.608646188850967</v>
      </c>
      <c r="E13" s="75" t="n">
        <f aca="false">SUM('Оплата КУ'!I40)</f>
        <v>15.4558174126984</v>
      </c>
      <c r="F13" s="76" t="n">
        <f aca="false">SUM('Содержание объектов НДИ'!B6)</f>
        <v>2.4326886613576</v>
      </c>
      <c r="G13" s="76"/>
      <c r="H13" s="76" t="n">
        <f aca="false">SUM('Содержание объектов,связь, тран'!B7)</f>
        <v>0.480091012514221</v>
      </c>
      <c r="I13" s="76" t="n">
        <f aca="false">SUM('Содержание объектов,связь, тран'!B13)</f>
        <v>0.424725066363292</v>
      </c>
      <c r="J13" s="76" t="n">
        <f aca="false">SUM('Зп не связ. с оказ.услуги '!B6)</f>
        <v>69.9123045733788</v>
      </c>
      <c r="K13" s="76" t="n">
        <f aca="false">SUM('Прочие общехозяйственные нужды'!B6)</f>
        <v>2.37059158134243</v>
      </c>
      <c r="L13" s="77" t="n">
        <f aca="false">B13+C13+D13+E13+F13+G13+H13+I13+J13+K13</f>
        <v>204.175017540874</v>
      </c>
      <c r="M13" s="39" t="n">
        <f aca="false">L13*'Оплата КУ'!F36</f>
        <v>1029042.08840601</v>
      </c>
    </row>
    <row r="14" customFormat="false" ht="17.35" hidden="false" customHeight="false" outlineLevel="0" collapsed="false">
      <c r="A14" s="78"/>
      <c r="B14" s="75"/>
      <c r="C14" s="76"/>
      <c r="D14" s="76"/>
      <c r="E14" s="75"/>
      <c r="F14" s="75"/>
      <c r="G14" s="76"/>
      <c r="H14" s="76"/>
      <c r="I14" s="76"/>
      <c r="J14" s="76"/>
      <c r="K14" s="76"/>
      <c r="L14" s="77"/>
      <c r="M14" s="39" t="n">
        <f aca="false">(M8+M9+M10+M11+M12+M13)/1000</f>
        <v>21464.04762472</v>
      </c>
    </row>
    <row r="15" customFormat="false" ht="17.35" hidden="false" customHeight="false" outlineLevel="0" collapsed="false">
      <c r="A15" s="78"/>
      <c r="B15" s="75"/>
      <c r="C15" s="76"/>
      <c r="D15" s="76"/>
      <c r="E15" s="75"/>
      <c r="F15" s="75"/>
      <c r="G15" s="76"/>
      <c r="H15" s="76"/>
      <c r="I15" s="76"/>
      <c r="J15" s="76"/>
      <c r="K15" s="76"/>
      <c r="L15" s="77" t="n">
        <f aca="false">B15+C15+D15+E15+F15+G15+H15+I15+J15+K15</f>
        <v>0</v>
      </c>
      <c r="M15" s="79" t="n">
        <f aca="false">M14*0.956</f>
        <v>20519.6295292323</v>
      </c>
    </row>
    <row r="16" customFormat="false" ht="17.35" hidden="false" customHeight="false" outlineLevel="0" collapsed="false">
      <c r="A16" s="80"/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75"/>
    </row>
  </sheetData>
  <mergeCells count="8">
    <mergeCell ref="J1:L1"/>
    <mergeCell ref="J2:L2"/>
    <mergeCell ref="A3:L3"/>
    <mergeCell ref="A4:L4"/>
    <mergeCell ref="A5:A6"/>
    <mergeCell ref="B5:D5"/>
    <mergeCell ref="E5:K5"/>
    <mergeCell ref="L5:L6"/>
  </mergeCells>
  <printOptions headings="false" gridLines="false" gridLinesSet="true" horizontalCentered="false" verticalCentered="false"/>
  <pageMargins left="0.7875" right="0.590277777777778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P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39" width="67.8"/>
    <col collapsed="false" customWidth="true" hidden="false" outlineLevel="0" max="2" min="2" style="39" width="12.71"/>
    <col collapsed="false" customWidth="true" hidden="false" outlineLevel="0" max="3" min="3" style="39" width="11.14"/>
    <col collapsed="false" customWidth="true" hidden="false" outlineLevel="0" max="5" min="4" style="39" width="9.85"/>
    <col collapsed="false" customWidth="true" hidden="false" outlineLevel="0" max="6" min="6" style="39" width="10.58"/>
    <col collapsed="false" customWidth="true" hidden="false" outlineLevel="0" max="7" min="7" style="39" width="9.42"/>
    <col collapsed="false" customWidth="true" hidden="false" outlineLevel="0" max="9" min="8" style="39" width="9.71"/>
    <col collapsed="false" customWidth="true" hidden="false" outlineLevel="0" max="11" min="10" style="39" width="10.85"/>
    <col collapsed="false" customWidth="true" hidden="false" outlineLevel="0" max="12" min="12" style="39" width="19"/>
    <col collapsed="false" customWidth="true" hidden="false" outlineLevel="0" max="13" min="13" style="39" width="16"/>
    <col collapsed="false" customWidth="true" hidden="false" outlineLevel="0" max="14" min="14" style="39" width="11.86"/>
    <col collapsed="false" customWidth="true" hidden="false" outlineLevel="0" max="15" min="15" style="39" width="16.29"/>
    <col collapsed="false" customWidth="true" hidden="false" outlineLevel="0" max="16" min="16" style="39" width="18.71"/>
    <col collapsed="false" customWidth="true" hidden="false" outlineLevel="0" max="17" min="17" style="39" width="11.14"/>
    <col collapsed="false" customWidth="true" hidden="false" outlineLevel="0" max="1025" min="18" style="39" width="9.13"/>
  </cols>
  <sheetData>
    <row r="1" customFormat="false" ht="13.8" hidden="false" customHeight="false" outlineLevel="0" collapsed="false">
      <c r="A1" s="0"/>
      <c r="B1" s="0"/>
      <c r="C1" s="0"/>
      <c r="D1" s="0"/>
      <c r="E1" s="0"/>
      <c r="F1" s="0"/>
      <c r="G1" s="0"/>
      <c r="H1" s="0"/>
      <c r="I1" s="0"/>
      <c r="J1" s="0"/>
      <c r="K1" s="0"/>
      <c r="L1" s="0"/>
      <c r="M1" s="0"/>
    </row>
    <row r="2" customFormat="false" ht="15" hidden="false" customHeight="false" outlineLevel="0" collapsed="false">
      <c r="A2" s="0"/>
      <c r="B2" s="0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customFormat="false" ht="15" hidden="false" customHeight="true" outlineLevel="0" collapsed="false">
      <c r="A3" s="62"/>
      <c r="B3" s="62"/>
      <c r="C3" s="62"/>
      <c r="D3" s="62"/>
      <c r="E3" s="62"/>
      <c r="F3" s="62"/>
      <c r="G3" s="62"/>
      <c r="H3" s="62"/>
      <c r="I3" s="62"/>
      <c r="J3" s="62"/>
      <c r="K3" s="62" t="s">
        <v>91</v>
      </c>
      <c r="L3" s="62"/>
      <c r="N3" s="82"/>
      <c r="O3" s="82"/>
      <c r="P3" s="82"/>
    </row>
    <row r="4" s="84" customFormat="true" ht="54" hidden="false" customHeight="true" outlineLevel="0" collapsed="false">
      <c r="A4" s="62" t="s">
        <v>114</v>
      </c>
      <c r="B4" s="62"/>
      <c r="C4" s="83"/>
      <c r="D4" s="83"/>
      <c r="E4" s="83"/>
      <c r="F4" s="83"/>
      <c r="G4" s="62"/>
      <c r="H4" s="62"/>
      <c r="I4" s="62"/>
      <c r="J4" s="83"/>
      <c r="K4" s="83"/>
      <c r="L4" s="83"/>
      <c r="N4" s="82"/>
      <c r="O4" s="82"/>
      <c r="P4" s="82"/>
    </row>
    <row r="5" customFormat="false" ht="15" hidden="true" customHeight="false" outlineLevel="0" collapsed="false">
      <c r="A5" s="73"/>
      <c r="B5" s="73"/>
      <c r="C5" s="73"/>
      <c r="D5" s="85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</row>
    <row r="6" customFormat="false" ht="15" hidden="false" customHeight="false" outlineLevel="0" collapsed="false">
      <c r="A6" s="73"/>
      <c r="B6" s="73"/>
      <c r="C6" s="73"/>
      <c r="D6" s="85"/>
      <c r="E6" s="73"/>
      <c r="F6" s="73"/>
      <c r="G6" s="73"/>
      <c r="H6" s="73"/>
      <c r="I6" s="73"/>
      <c r="J6" s="73"/>
      <c r="K6" s="73"/>
      <c r="L6" s="73" t="n">
        <v>0.96</v>
      </c>
      <c r="M6" s="73"/>
      <c r="N6" s="73"/>
      <c r="O6" s="73"/>
      <c r="P6" s="73"/>
    </row>
    <row r="7" customFormat="false" ht="15" hidden="false" customHeight="false" outlineLevel="0" collapsed="false">
      <c r="A7" s="73" t="s">
        <v>115</v>
      </c>
      <c r="B7" s="73"/>
      <c r="C7" s="73"/>
      <c r="D7" s="85"/>
      <c r="E7" s="73"/>
      <c r="F7" s="73"/>
      <c r="G7" s="73"/>
      <c r="H7" s="73"/>
      <c r="I7" s="73"/>
      <c r="J7" s="73"/>
      <c r="K7" s="73"/>
      <c r="L7" s="73" t="n">
        <v>0.92</v>
      </c>
      <c r="M7" s="73"/>
      <c r="N7" s="73"/>
      <c r="O7" s="73"/>
      <c r="P7" s="73"/>
    </row>
    <row r="9" customFormat="false" ht="15" hidden="false" customHeight="false" outlineLevel="0" collapsed="false">
      <c r="B9" s="39" t="n">
        <f aca="false">21464.05/(21464.05+998.8)</f>
        <v>0.955535473014333</v>
      </c>
    </row>
    <row r="10" customFormat="false" ht="43.5" hidden="false" customHeight="true" outlineLevel="0" collapsed="false"/>
    <row r="11" customFormat="false" ht="13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">
    <mergeCell ref="C2:N2"/>
    <mergeCell ref="K3:L3"/>
    <mergeCell ref="N3:P3"/>
    <mergeCell ref="C4:F4"/>
    <mergeCell ref="J4:L4"/>
    <mergeCell ref="N4:P4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AMJ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0" width="33.34"/>
    <col collapsed="false" customWidth="true" hidden="false" outlineLevel="0" max="2" min="2" style="0" width="8.67"/>
    <col collapsed="false" customWidth="true" hidden="false" outlineLevel="0" max="3" min="3" style="0" width="10.69"/>
    <col collapsed="false" customWidth="true" hidden="false" outlineLevel="0" max="4" min="4" style="0" width="12.9"/>
    <col collapsed="false" customWidth="true" hidden="false" outlineLevel="0" max="5" min="5" style="0" width="11.25"/>
    <col collapsed="false" customWidth="true" hidden="false" outlineLevel="0" max="6" min="6" style="0" width="10.12"/>
    <col collapsed="false" customWidth="true" hidden="false" outlineLevel="0" max="7" min="7" style="0" width="13.06"/>
    <col collapsed="false" customWidth="true" hidden="false" outlineLevel="0" max="8" min="8" style="0" width="11.3"/>
    <col collapsed="false" customWidth="true" hidden="false" outlineLevel="0" max="1023" min="9" style="0" width="8.67"/>
    <col collapsed="false" customWidth="false" hidden="false" outlineLevel="0" max="1025" min="1024" style="0" width="11.52"/>
  </cols>
  <sheetData>
    <row r="1" customFormat="false" ht="45.75" hidden="false" customHeight="true" outlineLevel="0" collapsed="false">
      <c r="A1" s="15" t="s">
        <v>38</v>
      </c>
      <c r="B1" s="15"/>
      <c r="C1" s="15"/>
      <c r="D1" s="15"/>
      <c r="E1" s="15"/>
      <c r="F1" s="15"/>
      <c r="G1" s="15"/>
    </row>
    <row r="2" customFormat="false" ht="15" hidden="false" customHeight="true" outlineLevel="0" collapsed="false">
      <c r="A2" s="16" t="s">
        <v>39</v>
      </c>
      <c r="B2" s="16"/>
      <c r="C2" s="16"/>
      <c r="D2" s="16"/>
      <c r="E2" s="16"/>
      <c r="F2" s="16"/>
      <c r="G2" s="16"/>
    </row>
    <row r="3" customFormat="false" ht="63.75" hidden="false" customHeight="true" outlineLevel="0" collapsed="false">
      <c r="A3" s="16" t="s">
        <v>40</v>
      </c>
      <c r="B3" s="16"/>
      <c r="C3" s="16"/>
      <c r="D3" s="16"/>
      <c r="E3" s="16"/>
      <c r="F3" s="16"/>
      <c r="G3" s="16"/>
    </row>
    <row r="4" customFormat="false" ht="93" hidden="false" customHeight="true" outlineLevel="0" collapsed="false">
      <c r="A4" s="17" t="s">
        <v>41</v>
      </c>
      <c r="B4" s="18" t="s">
        <v>12</v>
      </c>
      <c r="C4" s="18" t="s">
        <v>13</v>
      </c>
      <c r="D4" s="18" t="s">
        <v>42</v>
      </c>
      <c r="E4" s="18" t="s">
        <v>43</v>
      </c>
      <c r="F4" s="18" t="s">
        <v>44</v>
      </c>
      <c r="G4" s="19" t="s">
        <v>45</v>
      </c>
    </row>
    <row r="5" s="22" customFormat="true" ht="13.5" hidden="false" customHeight="true" outlineLevel="0" collapsed="false">
      <c r="A5" s="20" t="n">
        <v>1</v>
      </c>
      <c r="B5" s="21" t="n">
        <v>2</v>
      </c>
      <c r="C5" s="21" t="n">
        <v>3</v>
      </c>
      <c r="D5" s="21" t="n">
        <v>4</v>
      </c>
      <c r="E5" s="21" t="n">
        <v>5</v>
      </c>
      <c r="F5" s="21" t="n">
        <v>6</v>
      </c>
      <c r="G5" s="21" t="n">
        <v>7</v>
      </c>
      <c r="AMJ5" s="0"/>
    </row>
    <row r="6" customFormat="false" ht="13.8" hidden="false" customHeight="false" outlineLevel="0" collapsed="false">
      <c r="A6" s="9" t="s">
        <v>14</v>
      </c>
      <c r="B6" s="9" t="n">
        <v>2</v>
      </c>
      <c r="C6" s="10" t="n">
        <v>20691</v>
      </c>
      <c r="D6" s="23" t="n">
        <f aca="false">C6*12*1.302</f>
        <v>323276.184</v>
      </c>
      <c r="E6" s="24" t="n">
        <v>105480</v>
      </c>
      <c r="F6" s="25" t="n">
        <f aca="false">SUM(D6/E6)</f>
        <v>3.06481023890785</v>
      </c>
      <c r="G6" s="23" t="n">
        <f aca="false">SUM(E6*F6)</f>
        <v>323276.184</v>
      </c>
    </row>
    <row r="7" customFormat="false" ht="13.8" hidden="false" customHeight="false" outlineLevel="0" collapsed="false">
      <c r="A7" s="9" t="s">
        <v>16</v>
      </c>
      <c r="B7" s="9" t="n">
        <v>1</v>
      </c>
      <c r="C7" s="10" t="n">
        <v>10345.5</v>
      </c>
      <c r="D7" s="23" t="n">
        <f aca="false">C7*12*1.302</f>
        <v>161638.092</v>
      </c>
      <c r="E7" s="24" t="n">
        <v>105480</v>
      </c>
      <c r="F7" s="25" t="n">
        <f aca="false">SUM(D7/E7)</f>
        <v>1.53240511945393</v>
      </c>
      <c r="G7" s="23" t="n">
        <f aca="false">SUM(E7*F7)</f>
        <v>161638.092</v>
      </c>
    </row>
    <row r="8" customFormat="false" ht="13.8" hidden="false" customHeight="false" outlineLevel="0" collapsed="false">
      <c r="A8" s="9" t="s">
        <v>18</v>
      </c>
      <c r="B8" s="9" t="n">
        <v>2</v>
      </c>
      <c r="C8" s="10" t="n">
        <v>19582.2</v>
      </c>
      <c r="D8" s="23" t="n">
        <f aca="false">C8*12*1.302</f>
        <v>305952.2928</v>
      </c>
      <c r="E8" s="24" t="n">
        <v>105480</v>
      </c>
      <c r="F8" s="25" t="n">
        <f aca="false">SUM(D8/E8)</f>
        <v>2.90057160409556</v>
      </c>
      <c r="G8" s="23" t="n">
        <f aca="false">SUM(E8*F8)</f>
        <v>305952.2928</v>
      </c>
    </row>
    <row r="9" customFormat="false" ht="13.8" hidden="false" customHeight="false" outlineLevel="0" collapsed="false">
      <c r="A9" s="9" t="s">
        <v>20</v>
      </c>
      <c r="B9" s="9" t="n">
        <v>2</v>
      </c>
      <c r="C9" s="10" t="n">
        <v>19582.2</v>
      </c>
      <c r="D9" s="23" t="n">
        <f aca="false">C9*12*1.302</f>
        <v>305952.2928</v>
      </c>
      <c r="E9" s="24" t="n">
        <v>105480</v>
      </c>
      <c r="F9" s="25" t="n">
        <f aca="false">SUM(D9/E9)</f>
        <v>2.90057160409556</v>
      </c>
      <c r="G9" s="23" t="n">
        <f aca="false">SUM(E9*F9)</f>
        <v>305952.2928</v>
      </c>
    </row>
    <row r="10" customFormat="false" ht="13.8" hidden="false" customHeight="false" outlineLevel="0" collapsed="false">
      <c r="A10" s="9" t="s">
        <v>22</v>
      </c>
      <c r="B10" s="9" t="n">
        <v>1.25</v>
      </c>
      <c r="C10" s="10" t="n">
        <v>11702.63</v>
      </c>
      <c r="D10" s="23" t="n">
        <f aca="false">C10*12*1.302</f>
        <v>182841.89112</v>
      </c>
      <c r="E10" s="24" t="n">
        <v>105480</v>
      </c>
      <c r="F10" s="25" t="n">
        <f aca="false">SUM(D10/E10)</f>
        <v>1.73342710580205</v>
      </c>
      <c r="G10" s="23" t="n">
        <f aca="false">SUM(E10*F10)</f>
        <v>182841.89112</v>
      </c>
    </row>
    <row r="11" customFormat="false" ht="24" hidden="false" customHeight="false" outlineLevel="0" collapsed="false">
      <c r="A11" s="11" t="s">
        <v>24</v>
      </c>
      <c r="B11" s="9" t="n">
        <v>16.18</v>
      </c>
      <c r="C11" s="10" t="n">
        <v>151478.78</v>
      </c>
      <c r="D11" s="23" t="n">
        <f aca="false">C11*12*1.302</f>
        <v>2366704.45872</v>
      </c>
      <c r="E11" s="24" t="n">
        <v>105480</v>
      </c>
      <c r="F11" s="25" t="n">
        <f aca="false">SUM(D11/E11)</f>
        <v>22.4374711672355</v>
      </c>
      <c r="G11" s="23" t="n">
        <f aca="false">SUM(E11*F11)</f>
        <v>2366704.45872</v>
      </c>
    </row>
    <row r="12" s="27" customFormat="true" ht="13.8" hidden="false" customHeight="false" outlineLevel="0" collapsed="false">
      <c r="A12" s="26" t="s">
        <v>46</v>
      </c>
      <c r="B12" s="24"/>
      <c r="C12" s="24" t="n">
        <v>526055.82</v>
      </c>
      <c r="D12" s="23" t="n">
        <f aca="false">C12*12*1.302</f>
        <v>8219096.13168</v>
      </c>
      <c r="E12" s="24" t="n">
        <v>105480</v>
      </c>
      <c r="F12" s="25" t="n">
        <f aca="false">SUM(D12/E12)</f>
        <v>77.9208962047782</v>
      </c>
      <c r="G12" s="23" t="n">
        <f aca="false">SUM(E12*F12)</f>
        <v>8219096.13168</v>
      </c>
      <c r="AMJ12" s="0"/>
    </row>
    <row r="13" customFormat="false" ht="13.8" hidden="false" customHeight="false" outlineLevel="0" collapsed="false">
      <c r="A13" s="28" t="s">
        <v>47</v>
      </c>
      <c r="B13" s="29" t="n">
        <f aca="false">SUM(B6:B12)</f>
        <v>24.43</v>
      </c>
      <c r="C13" s="29" t="n">
        <f aca="false">SUM(C6:C12)</f>
        <v>759438.13</v>
      </c>
      <c r="D13" s="29" t="n">
        <f aca="false">SUM(D6:D12)</f>
        <v>11865461.34312</v>
      </c>
      <c r="E13" s="29" t="n">
        <v>105480</v>
      </c>
      <c r="F13" s="29" t="n">
        <f aca="false">SUM(F6:F12)</f>
        <v>112.490153044369</v>
      </c>
      <c r="G13" s="29" t="n">
        <f aca="false">SUM(G6:G12)</f>
        <v>11865461.34312</v>
      </c>
    </row>
    <row r="14" customFormat="false" ht="15" hidden="false" customHeight="false" outlineLevel="0" collapsed="false"/>
    <row r="15" customFormat="false" ht="15" hidden="false" customHeight="false" outlineLevel="0" collapsed="false"/>
    <row r="16" customFormat="false" ht="15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">
    <mergeCell ref="A1:G1"/>
    <mergeCell ref="A2:G2"/>
    <mergeCell ref="A3:G3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H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30" width="24.15"/>
    <col collapsed="false" customWidth="true" hidden="false" outlineLevel="0" max="2" min="2" style="30" width="9.59"/>
    <col collapsed="false" customWidth="true" hidden="false" outlineLevel="0" max="4" min="3" style="30" width="15.84"/>
    <col collapsed="false" customWidth="true" hidden="false" outlineLevel="0" max="5" min="5" style="30" width="17.21"/>
    <col collapsed="false" customWidth="true" hidden="false" outlineLevel="0" max="6" min="6" style="30" width="20.14"/>
    <col collapsed="false" customWidth="true" hidden="false" outlineLevel="0" max="7" min="7" style="30" width="21.57"/>
    <col collapsed="false" customWidth="true" hidden="false" outlineLevel="0" max="8" min="8" style="30" width="23.28"/>
    <col collapsed="false" customWidth="true" hidden="false" outlineLevel="0" max="1020" min="9" style="30" width="9.13"/>
    <col collapsed="false" customWidth="true" hidden="false" outlineLevel="0" max="1025" min="1021" style="0" width="9.13"/>
  </cols>
  <sheetData>
    <row r="1" customFormat="false" ht="35.25" hidden="false" customHeight="true" outlineLevel="0" collapsed="false">
      <c r="A1" s="31" t="s">
        <v>48</v>
      </c>
      <c r="B1" s="31"/>
      <c r="C1" s="31"/>
      <c r="D1" s="31"/>
      <c r="E1" s="31"/>
      <c r="F1" s="31"/>
      <c r="G1" s="31"/>
      <c r="H1" s="31"/>
    </row>
    <row r="2" customFormat="false" ht="28.5" hidden="false" customHeight="true" outlineLevel="0" collapsed="false">
      <c r="A2" s="31" t="s">
        <v>49</v>
      </c>
      <c r="B2" s="31"/>
      <c r="C2" s="31"/>
      <c r="D2" s="31"/>
      <c r="E2" s="31"/>
      <c r="F2" s="31"/>
      <c r="G2" s="31"/>
      <c r="H2" s="31"/>
    </row>
    <row r="3" customFormat="false" ht="115.65" hidden="false" customHeight="false" outlineLevel="0" collapsed="false">
      <c r="A3" s="32" t="s">
        <v>50</v>
      </c>
      <c r="B3" s="32"/>
      <c r="C3" s="32" t="s">
        <v>51</v>
      </c>
      <c r="D3" s="32" t="s">
        <v>52</v>
      </c>
      <c r="E3" s="33" t="s">
        <v>53</v>
      </c>
      <c r="F3" s="32" t="s">
        <v>54</v>
      </c>
      <c r="G3" s="32" t="s">
        <v>55</v>
      </c>
      <c r="H3" s="33" t="s">
        <v>56</v>
      </c>
    </row>
    <row r="4" customFormat="false" ht="22.5" hidden="false" customHeight="false" outlineLevel="0" collapsed="false">
      <c r="A4" s="34" t="s">
        <v>57</v>
      </c>
      <c r="B4" s="35" t="n">
        <f aca="false">SUM(C4:H4)</f>
        <v>105480</v>
      </c>
      <c r="C4" s="35" t="n">
        <v>77724</v>
      </c>
      <c r="D4" s="24" t="n">
        <v>14544</v>
      </c>
      <c r="E4" s="24" t="n">
        <v>1296</v>
      </c>
      <c r="F4" s="24" t="n">
        <v>4752</v>
      </c>
      <c r="G4" s="24" t="n">
        <v>2124</v>
      </c>
      <c r="H4" s="24" t="n">
        <v>5040</v>
      </c>
    </row>
    <row r="5" customFormat="false" ht="13.8" hidden="false" customHeight="false" outlineLevel="0" collapsed="false">
      <c r="A5" s="36" t="s">
        <v>58</v>
      </c>
      <c r="B5" s="32" t="n">
        <v>0</v>
      </c>
      <c r="C5" s="32"/>
      <c r="D5" s="24"/>
      <c r="E5" s="24"/>
      <c r="F5" s="24"/>
      <c r="G5" s="24"/>
      <c r="H5" s="24"/>
    </row>
    <row r="6" customFormat="false" ht="22.5" hidden="false" customHeight="false" outlineLevel="0" collapsed="false">
      <c r="A6" s="36" t="s">
        <v>59</v>
      </c>
      <c r="B6" s="37" t="n">
        <f aca="false">SUM(B5/B4)</f>
        <v>0</v>
      </c>
      <c r="C6" s="37"/>
      <c r="D6" s="38"/>
      <c r="E6" s="25"/>
      <c r="F6" s="25"/>
      <c r="G6" s="25"/>
      <c r="H6" s="25"/>
    </row>
    <row r="7" customFormat="false" ht="13.8" hidden="false" customHeight="false" outlineLevel="0" collapsed="false">
      <c r="A7" s="36" t="s">
        <v>60</v>
      </c>
      <c r="B7" s="24"/>
      <c r="C7" s="25" t="n">
        <f aca="false">B6*C4</f>
        <v>0</v>
      </c>
      <c r="D7" s="25" t="n">
        <f aca="false">SUM(B6*D4)</f>
        <v>0</v>
      </c>
      <c r="E7" s="25" t="n">
        <f aca="false">SUM(B6*E4)</f>
        <v>0</v>
      </c>
      <c r="F7" s="25" t="n">
        <f aca="false">SUM(B6*F4)</f>
        <v>0</v>
      </c>
      <c r="G7" s="25" t="n">
        <f aca="false">SUM(B6*G4)</f>
        <v>0</v>
      </c>
      <c r="H7" s="25" t="n">
        <f aca="false">SUM(B6*H4)</f>
        <v>0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A1:H1"/>
    <mergeCell ref="A2:H2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26.95"/>
    <col collapsed="false" customWidth="true" hidden="false" outlineLevel="0" max="2" min="2" style="0" width="8.67"/>
    <col collapsed="false" customWidth="true" hidden="false" outlineLevel="0" max="3" min="3" style="0" width="12.37"/>
    <col collapsed="false" customWidth="true" hidden="false" outlineLevel="0" max="4" min="4" style="0" width="13.36"/>
    <col collapsed="false" customWidth="true" hidden="false" outlineLevel="0" max="5" min="5" style="0" width="16.94"/>
    <col collapsed="false" customWidth="true" hidden="false" outlineLevel="0" max="6" min="6" style="0" width="14.86"/>
    <col collapsed="false" customWidth="true" hidden="false" outlineLevel="0" max="7" min="7" style="0" width="13.19"/>
    <col collapsed="false" customWidth="true" hidden="false" outlineLevel="0" max="8" min="8" style="0" width="13.63"/>
    <col collapsed="false" customWidth="true" hidden="false" outlineLevel="0" max="1025" min="9" style="0" width="8.67"/>
  </cols>
  <sheetData>
    <row r="1" customFormat="false" ht="13.8" hidden="false" customHeight="true" outlineLevel="0" collapsed="false">
      <c r="A1" s="31" t="s">
        <v>61</v>
      </c>
      <c r="B1" s="31"/>
      <c r="C1" s="31"/>
      <c r="D1" s="31"/>
      <c r="E1" s="31"/>
      <c r="F1" s="31"/>
      <c r="G1" s="31"/>
      <c r="H1" s="31"/>
    </row>
    <row r="2" customFormat="false" ht="24" hidden="false" customHeight="true" outlineLevel="0" collapsed="false">
      <c r="A2" s="31" t="s">
        <v>62</v>
      </c>
      <c r="B2" s="31"/>
      <c r="C2" s="31"/>
      <c r="D2" s="31"/>
      <c r="E2" s="31"/>
      <c r="F2" s="31"/>
      <c r="G2" s="31"/>
      <c r="H2" s="31"/>
    </row>
    <row r="3" customFormat="false" ht="147.75" hidden="false" customHeight="false" outlineLevel="0" collapsed="false">
      <c r="A3" s="32" t="s">
        <v>50</v>
      </c>
      <c r="B3" s="32"/>
      <c r="C3" s="32" t="s">
        <v>51</v>
      </c>
      <c r="D3" s="32" t="s">
        <v>52</v>
      </c>
      <c r="E3" s="32" t="s">
        <v>53</v>
      </c>
      <c r="F3" s="32" t="s">
        <v>54</v>
      </c>
      <c r="G3" s="32" t="s">
        <v>55</v>
      </c>
      <c r="H3" s="32" t="s">
        <v>56</v>
      </c>
    </row>
    <row r="4" customFormat="false" ht="24" hidden="false" customHeight="false" outlineLevel="0" collapsed="false">
      <c r="A4" s="34" t="s">
        <v>57</v>
      </c>
      <c r="B4" s="35" t="n">
        <f aca="false">SUM(C4:H4)</f>
        <v>105480</v>
      </c>
      <c r="C4" s="35" t="n">
        <v>77724</v>
      </c>
      <c r="D4" s="24" t="n">
        <v>14544</v>
      </c>
      <c r="E4" s="24" t="n">
        <v>1296</v>
      </c>
      <c r="F4" s="24" t="n">
        <v>4752</v>
      </c>
      <c r="G4" s="24" t="n">
        <v>2124</v>
      </c>
      <c r="H4" s="24" t="n">
        <v>5040</v>
      </c>
    </row>
    <row r="5" customFormat="false" ht="13.8" hidden="false" customHeight="false" outlineLevel="0" collapsed="false">
      <c r="A5" s="36" t="s">
        <v>58</v>
      </c>
      <c r="B5" s="32" t="n">
        <v>64200</v>
      </c>
      <c r="C5" s="32"/>
      <c r="D5" s="24"/>
      <c r="E5" s="24"/>
      <c r="F5" s="24"/>
      <c r="G5" s="24"/>
      <c r="H5" s="24"/>
    </row>
    <row r="6" customFormat="false" ht="24" hidden="false" customHeight="false" outlineLevel="0" collapsed="false">
      <c r="A6" s="36" t="s">
        <v>59</v>
      </c>
      <c r="B6" s="37" t="n">
        <f aca="false">SUM(B5/B4)</f>
        <v>0.608646188850967</v>
      </c>
      <c r="C6" s="37"/>
      <c r="D6" s="38"/>
      <c r="E6" s="25"/>
      <c r="F6" s="25"/>
      <c r="G6" s="25"/>
      <c r="H6" s="25"/>
    </row>
    <row r="7" customFormat="false" ht="13.8" hidden="false" customHeight="false" outlineLevel="0" collapsed="false">
      <c r="A7" s="36" t="s">
        <v>60</v>
      </c>
      <c r="B7" s="24"/>
      <c r="C7" s="25" t="n">
        <f aca="false">B6*C4</f>
        <v>47306.4163822526</v>
      </c>
      <c r="D7" s="25" t="n">
        <f aca="false">SUM(B6*D4)</f>
        <v>8852.15017064846</v>
      </c>
      <c r="E7" s="25" t="n">
        <f aca="false">SUM(B6*E4)</f>
        <v>788.805460750853</v>
      </c>
      <c r="F7" s="25" t="n">
        <f aca="false">SUM(B6*F4)</f>
        <v>2892.28668941979</v>
      </c>
      <c r="G7" s="25" t="n">
        <f aca="false">SUM(B6*G4)</f>
        <v>1292.76450511945</v>
      </c>
      <c r="H7" s="25" t="n">
        <f aca="false">SUM(B6*H4)</f>
        <v>3067.57679180887</v>
      </c>
    </row>
    <row r="8" customFormat="false" ht="13.8" hidden="false" customHeight="false" outlineLevel="0" collapsed="false"/>
  </sheetData>
  <mergeCells count="2">
    <mergeCell ref="A1:H1"/>
    <mergeCell ref="A2:H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J4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39" width="18.85"/>
    <col collapsed="false" customWidth="true" hidden="false" outlineLevel="0" max="3" min="2" style="39" width="11.14"/>
    <col collapsed="false" customWidth="true" hidden="false" outlineLevel="0" max="4" min="4" style="39" width="13.29"/>
    <col collapsed="false" customWidth="true" hidden="false" outlineLevel="0" max="5" min="5" style="39" width="10.99"/>
    <col collapsed="false" customWidth="false" hidden="false" outlineLevel="0" max="7" min="6" style="39" width="11.52"/>
    <col collapsed="false" customWidth="true" hidden="false" outlineLevel="0" max="8" min="8" style="39" width="10.71"/>
    <col collapsed="false" customWidth="true" hidden="false" outlineLevel="0" max="9" min="9" style="39" width="16.11"/>
    <col collapsed="false" customWidth="true" hidden="false" outlineLevel="0" max="10" min="10" style="39" width="9.85"/>
    <col collapsed="false" customWidth="true" hidden="false" outlineLevel="0" max="1019" min="11" style="39" width="9.13"/>
    <col collapsed="false" customWidth="false" hidden="false" outlineLevel="0" max="1025" min="1020" style="0" width="11.52"/>
  </cols>
  <sheetData>
    <row r="1" s="3" customFormat="true" ht="13.8" hidden="false" customHeight="true" outlineLevel="0" collapsed="false">
      <c r="A1" s="31" t="s">
        <v>63</v>
      </c>
      <c r="B1" s="31"/>
      <c r="C1" s="31"/>
      <c r="D1" s="31"/>
      <c r="E1" s="31"/>
      <c r="F1" s="31"/>
      <c r="G1" s="31"/>
      <c r="H1" s="31"/>
      <c r="I1" s="31"/>
    </row>
    <row r="2" s="3" customFormat="true" ht="24" hidden="false" customHeight="true" outlineLevel="0" collapsed="false">
      <c r="A2" s="40" t="s">
        <v>64</v>
      </c>
      <c r="B2" s="40"/>
      <c r="C2" s="40"/>
      <c r="D2" s="40"/>
      <c r="E2" s="40"/>
      <c r="F2" s="40"/>
      <c r="G2" s="40"/>
      <c r="H2" s="40"/>
      <c r="I2" s="40"/>
    </row>
    <row r="3" s="3" customFormat="true" ht="13.8" hidden="false" customHeight="true" outlineLevel="0" collapsed="false">
      <c r="A3" s="40" t="s">
        <v>65</v>
      </c>
      <c r="B3" s="40"/>
      <c r="C3" s="40"/>
      <c r="D3" s="40"/>
      <c r="E3" s="40"/>
      <c r="F3" s="40"/>
      <c r="G3" s="40"/>
      <c r="H3" s="40"/>
      <c r="I3" s="40"/>
    </row>
    <row r="4" s="3" customFormat="true" ht="46.5" hidden="false" customHeight="false" outlineLevel="0" collapsed="false">
      <c r="A4" s="41" t="s">
        <v>66</v>
      </c>
      <c r="B4" s="41" t="s">
        <v>67</v>
      </c>
      <c r="C4" s="41" t="s">
        <v>68</v>
      </c>
      <c r="D4" s="41" t="s">
        <v>69</v>
      </c>
      <c r="E4" s="41" t="s">
        <v>70</v>
      </c>
      <c r="F4" s="41" t="s">
        <v>71</v>
      </c>
      <c r="G4" s="42" t="s">
        <v>72</v>
      </c>
      <c r="H4" s="41" t="s">
        <v>73</v>
      </c>
      <c r="I4" s="42" t="s">
        <v>45</v>
      </c>
    </row>
    <row r="5" s="3" customFormat="true" ht="13.8" hidden="false" customHeight="true" outlineLevel="0" collapsed="false">
      <c r="A5" s="43" t="s">
        <v>51</v>
      </c>
      <c r="B5" s="43"/>
      <c r="C5" s="43"/>
      <c r="D5" s="43"/>
      <c r="E5" s="43"/>
      <c r="F5" s="43"/>
      <c r="G5" s="43"/>
      <c r="H5" s="43"/>
      <c r="I5" s="43"/>
    </row>
    <row r="6" s="3" customFormat="true" ht="13.8" hidden="false" customHeight="false" outlineLevel="0" collapsed="false">
      <c r="A6" s="44" t="s">
        <v>74</v>
      </c>
      <c r="B6" s="45" t="s">
        <v>75</v>
      </c>
      <c r="C6" s="45" t="n">
        <v>38250</v>
      </c>
      <c r="D6" s="45" t="n">
        <v>0.73</v>
      </c>
      <c r="E6" s="45" t="n">
        <f aca="false">SUM(C6*D6)</f>
        <v>27922.5</v>
      </c>
      <c r="F6" s="45" t="n">
        <v>77724</v>
      </c>
      <c r="G6" s="46" t="n">
        <f aca="false">E6/F6</f>
        <v>0.359251968503937</v>
      </c>
      <c r="H6" s="45" t="n">
        <v>6.21</v>
      </c>
      <c r="I6" s="46" t="n">
        <f aca="false">SUM(G6*H6)</f>
        <v>2.23095472440945</v>
      </c>
    </row>
    <row r="7" s="3" customFormat="true" ht="13.8" hidden="false" customHeight="false" outlineLevel="0" collapsed="false">
      <c r="A7" s="24" t="s">
        <v>76</v>
      </c>
      <c r="B7" s="24" t="s">
        <v>77</v>
      </c>
      <c r="C7" s="24" t="n">
        <v>305.49</v>
      </c>
      <c r="D7" s="45" t="n">
        <v>0.73</v>
      </c>
      <c r="E7" s="45" t="n">
        <f aca="false">SUM(C7*D7)</f>
        <v>223.0077</v>
      </c>
      <c r="F7" s="24" t="n">
        <v>77724</v>
      </c>
      <c r="G7" s="46" t="n">
        <f aca="false">E7/F7</f>
        <v>0.00286922572178478</v>
      </c>
      <c r="H7" s="47" t="n">
        <v>4288.48</v>
      </c>
      <c r="I7" s="46" t="n">
        <f aca="false">SUM(G7*H7)</f>
        <v>12.3046171233596</v>
      </c>
    </row>
    <row r="8" s="3" customFormat="true" ht="24" hidden="false" customHeight="false" outlineLevel="0" collapsed="false">
      <c r="A8" s="32" t="s">
        <v>78</v>
      </c>
      <c r="B8" s="24" t="s">
        <v>79</v>
      </c>
      <c r="C8" s="24" t="n">
        <v>174</v>
      </c>
      <c r="D8" s="45" t="n">
        <v>0.73</v>
      </c>
      <c r="E8" s="45" t="n">
        <f aca="false">SUM(C8*D8)</f>
        <v>127.02</v>
      </c>
      <c r="F8" s="24" t="n">
        <v>77724</v>
      </c>
      <c r="G8" s="46" t="n">
        <f aca="false">E8/F8</f>
        <v>0.00163424424888065</v>
      </c>
      <c r="H8" s="47" t="n">
        <v>30.61</v>
      </c>
      <c r="I8" s="46" t="n">
        <f aca="false">SUM(G8*H8)</f>
        <v>0.0500242164582368</v>
      </c>
    </row>
    <row r="9" s="3" customFormat="true" ht="13.8" hidden="false" customHeight="false" outlineLevel="0" collapsed="false">
      <c r="A9" s="24" t="s">
        <v>80</v>
      </c>
      <c r="B9" s="24" t="s">
        <v>79</v>
      </c>
      <c r="C9" s="24" t="n">
        <v>5</v>
      </c>
      <c r="D9" s="45" t="n">
        <v>0.73</v>
      </c>
      <c r="E9" s="45" t="n">
        <f aca="false">SUM(C9*D9)</f>
        <v>3.65</v>
      </c>
      <c r="F9" s="24" t="n">
        <v>77724</v>
      </c>
      <c r="G9" s="46" t="n">
        <f aca="false">E9/F9</f>
        <v>4.69610416345016E-005</v>
      </c>
      <c r="H9" s="24" t="n">
        <v>1000</v>
      </c>
      <c r="I9" s="46" t="n">
        <f aca="false">SUM(G9*H9)</f>
        <v>0.0469610416345016</v>
      </c>
    </row>
    <row r="10" s="3" customFormat="true" ht="13.8" hidden="false" customHeight="false" outlineLevel="0" collapsed="false">
      <c r="A10" s="24"/>
      <c r="B10" s="24"/>
      <c r="C10" s="24"/>
      <c r="D10" s="48" t="n">
        <v>0.73</v>
      </c>
      <c r="E10" s="24"/>
      <c r="F10" s="24"/>
      <c r="G10" s="24"/>
      <c r="H10" s="24"/>
      <c r="I10" s="48" t="n">
        <f aca="false">SUM(I6:I9)</f>
        <v>14.6325571058618</v>
      </c>
      <c r="J10" s="3" t="n">
        <f aca="false">I10*F9/1000</f>
        <v>1137.300868496</v>
      </c>
    </row>
    <row r="11" s="3" customFormat="true" ht="13.8" hidden="false" customHeight="true" outlineLevel="0" collapsed="false">
      <c r="A11" s="49" t="s">
        <v>52</v>
      </c>
      <c r="B11" s="49"/>
      <c r="C11" s="49"/>
      <c r="D11" s="49"/>
      <c r="E11" s="49"/>
      <c r="F11" s="49"/>
      <c r="G11" s="49"/>
      <c r="H11" s="49"/>
      <c r="I11" s="49"/>
    </row>
    <row r="12" s="3" customFormat="true" ht="13.8" hidden="false" customHeight="false" outlineLevel="0" collapsed="false">
      <c r="A12" s="24" t="s">
        <v>74</v>
      </c>
      <c r="B12" s="24" t="s">
        <v>75</v>
      </c>
      <c r="C12" s="45" t="n">
        <v>38250</v>
      </c>
      <c r="D12" s="24" t="n">
        <v>0.14</v>
      </c>
      <c r="E12" s="24" t="n">
        <f aca="false">SUM(C12*D12)</f>
        <v>5355</v>
      </c>
      <c r="F12" s="24" t="n">
        <v>14544</v>
      </c>
      <c r="G12" s="46" t="n">
        <f aca="false">E12/F12</f>
        <v>0.368193069306931</v>
      </c>
      <c r="H12" s="45" t="n">
        <v>6.21</v>
      </c>
      <c r="I12" s="46" t="n">
        <f aca="false">SUM(G12*H12)</f>
        <v>2.28647896039604</v>
      </c>
    </row>
    <row r="13" s="3" customFormat="true" ht="13.8" hidden="false" customHeight="false" outlineLevel="0" collapsed="false">
      <c r="A13" s="24" t="s">
        <v>76</v>
      </c>
      <c r="B13" s="24" t="s">
        <v>77</v>
      </c>
      <c r="C13" s="24" t="n">
        <v>305.49</v>
      </c>
      <c r="D13" s="24" t="n">
        <v>0.14</v>
      </c>
      <c r="E13" s="24" t="n">
        <f aca="false">SUM(C13*D13)</f>
        <v>42.7686</v>
      </c>
      <c r="F13" s="24" t="n">
        <v>14544</v>
      </c>
      <c r="G13" s="46" t="n">
        <f aca="false">E13/F13</f>
        <v>0.00294063531353135</v>
      </c>
      <c r="H13" s="47" t="n">
        <v>4288.48</v>
      </c>
      <c r="I13" s="46" t="n">
        <f aca="false">SUM(G13*H13)</f>
        <v>12.6108557293729</v>
      </c>
    </row>
    <row r="14" s="3" customFormat="true" ht="24" hidden="false" customHeight="false" outlineLevel="0" collapsed="false">
      <c r="A14" s="32" t="s">
        <v>78</v>
      </c>
      <c r="B14" s="24" t="s">
        <v>79</v>
      </c>
      <c r="C14" s="24" t="n">
        <v>174</v>
      </c>
      <c r="D14" s="24" t="n">
        <v>0.14</v>
      </c>
      <c r="E14" s="24" t="n">
        <f aca="false">SUM(C14*D14)</f>
        <v>24.36</v>
      </c>
      <c r="F14" s="24" t="n">
        <v>14544</v>
      </c>
      <c r="G14" s="46" t="n">
        <f aca="false">E14/F14</f>
        <v>0.00167491749174918</v>
      </c>
      <c r="H14" s="47" t="n">
        <v>30.61</v>
      </c>
      <c r="I14" s="46" t="n">
        <f aca="false">SUM(G14*H14)</f>
        <v>0.0512692244224423</v>
      </c>
    </row>
    <row r="15" s="3" customFormat="true" ht="13.8" hidden="false" customHeight="false" outlineLevel="0" collapsed="false">
      <c r="A15" s="24" t="s">
        <v>80</v>
      </c>
      <c r="B15" s="24" t="s">
        <v>79</v>
      </c>
      <c r="C15" s="24" t="n">
        <v>5</v>
      </c>
      <c r="D15" s="24" t="n">
        <v>0.14</v>
      </c>
      <c r="E15" s="24" t="n">
        <f aca="false">SUM(C15*D15)</f>
        <v>0.7</v>
      </c>
      <c r="F15" s="24" t="n">
        <v>14544</v>
      </c>
      <c r="G15" s="46" t="n">
        <f aca="false">E15/F15</f>
        <v>4.81298129812981E-005</v>
      </c>
      <c r="H15" s="24" t="n">
        <v>1000</v>
      </c>
      <c r="I15" s="46" t="n">
        <f aca="false">SUM(G15*H15)</f>
        <v>0.0481298129812981</v>
      </c>
    </row>
    <row r="16" s="3" customFormat="true" ht="13.8" hidden="false" customHeight="false" outlineLevel="0" collapsed="false">
      <c r="A16" s="24"/>
      <c r="B16" s="24"/>
      <c r="C16" s="24"/>
      <c r="D16" s="29" t="n">
        <v>0.14</v>
      </c>
      <c r="E16" s="24"/>
      <c r="F16" s="24"/>
      <c r="G16" s="24"/>
      <c r="H16" s="24"/>
      <c r="I16" s="48" t="n">
        <f aca="false">SUM(I12:I15)</f>
        <v>14.9967337271727</v>
      </c>
      <c r="J16" s="3" t="n">
        <f aca="false">I16*F15/1000</f>
        <v>218.112495328</v>
      </c>
    </row>
    <row r="17" s="3" customFormat="true" ht="13.8" hidden="false" customHeight="true" outlineLevel="0" collapsed="false">
      <c r="A17" s="49" t="s">
        <v>81</v>
      </c>
      <c r="B17" s="49"/>
      <c r="C17" s="49"/>
      <c r="D17" s="49"/>
      <c r="E17" s="49"/>
      <c r="F17" s="49"/>
      <c r="G17" s="49"/>
      <c r="H17" s="49"/>
      <c r="I17" s="49"/>
    </row>
    <row r="18" s="3" customFormat="true" ht="13.8" hidden="false" customHeight="false" outlineLevel="0" collapsed="false">
      <c r="A18" s="24" t="s">
        <v>74</v>
      </c>
      <c r="B18" s="24" t="s">
        <v>75</v>
      </c>
      <c r="C18" s="50" t="n">
        <v>38250</v>
      </c>
      <c r="D18" s="24" t="n">
        <v>0.01</v>
      </c>
      <c r="E18" s="24" t="n">
        <f aca="false">SUM(C18*D18)</f>
        <v>382.5</v>
      </c>
      <c r="F18" s="24" t="n">
        <v>1296</v>
      </c>
      <c r="G18" s="46" t="n">
        <f aca="false">E18/F18</f>
        <v>0.295138888888889</v>
      </c>
      <c r="H18" s="45" t="n">
        <v>6.21</v>
      </c>
      <c r="I18" s="46" t="n">
        <f aca="false">SUM(G18*H18)</f>
        <v>1.8328125</v>
      </c>
    </row>
    <row r="19" s="3" customFormat="true" ht="13.8" hidden="false" customHeight="false" outlineLevel="0" collapsed="false">
      <c r="A19" s="24" t="s">
        <v>76</v>
      </c>
      <c r="B19" s="24" t="s">
        <v>77</v>
      </c>
      <c r="C19" s="24" t="n">
        <v>305.49</v>
      </c>
      <c r="D19" s="24" t="n">
        <v>0.01</v>
      </c>
      <c r="E19" s="24" t="n">
        <f aca="false">SUM(C19*D19)</f>
        <v>3.0549</v>
      </c>
      <c r="F19" s="24" t="n">
        <v>1296</v>
      </c>
      <c r="G19" s="46" t="n">
        <f aca="false">E19/F19</f>
        <v>0.00235717592592593</v>
      </c>
      <c r="H19" s="47" t="n">
        <v>4288.48</v>
      </c>
      <c r="I19" s="46" t="n">
        <f aca="false">SUM(G19*H19)</f>
        <v>10.1087018148148</v>
      </c>
    </row>
    <row r="20" s="3" customFormat="true" ht="24" hidden="false" customHeight="false" outlineLevel="0" collapsed="false">
      <c r="A20" s="32" t="s">
        <v>78</v>
      </c>
      <c r="B20" s="24" t="s">
        <v>79</v>
      </c>
      <c r="C20" s="24" t="n">
        <v>174</v>
      </c>
      <c r="D20" s="24" t="n">
        <v>0.01</v>
      </c>
      <c r="E20" s="24" t="n">
        <f aca="false">SUM(C20*D20)</f>
        <v>1.74</v>
      </c>
      <c r="F20" s="24" t="n">
        <v>1296</v>
      </c>
      <c r="G20" s="46" t="n">
        <f aca="false">E20/F20</f>
        <v>0.00134259259259259</v>
      </c>
      <c r="H20" s="47" t="n">
        <v>30.61</v>
      </c>
      <c r="I20" s="46" t="n">
        <f aca="false">SUM(G20*H20)</f>
        <v>0.0410967592592593</v>
      </c>
    </row>
    <row r="21" s="3" customFormat="true" ht="13.8" hidden="false" customHeight="false" outlineLevel="0" collapsed="false">
      <c r="A21" s="24" t="s">
        <v>80</v>
      </c>
      <c r="B21" s="24" t="s">
        <v>79</v>
      </c>
      <c r="C21" s="24" t="n">
        <v>5</v>
      </c>
      <c r="D21" s="24" t="n">
        <v>0.01</v>
      </c>
      <c r="E21" s="24" t="n">
        <f aca="false">SUM(C21*D21)</f>
        <v>0.05</v>
      </c>
      <c r="F21" s="24" t="n">
        <v>1296</v>
      </c>
      <c r="G21" s="46" t="n">
        <f aca="false">E21/F21</f>
        <v>3.85802469135802E-005</v>
      </c>
      <c r="H21" s="24" t="n">
        <v>1000</v>
      </c>
      <c r="I21" s="46" t="n">
        <f aca="false">SUM(G21*H21)</f>
        <v>0.0385802469135802</v>
      </c>
    </row>
    <row r="22" s="3" customFormat="true" ht="13.8" hidden="false" customHeight="false" outlineLevel="0" collapsed="false">
      <c r="A22" s="24"/>
      <c r="B22" s="24"/>
      <c r="C22" s="24"/>
      <c r="D22" s="29" t="n">
        <v>0.01</v>
      </c>
      <c r="E22" s="24"/>
      <c r="F22" s="24"/>
      <c r="G22" s="24"/>
      <c r="H22" s="24"/>
      <c r="I22" s="48" t="n">
        <f aca="false">SUM(I18:I21)</f>
        <v>12.0211913209877</v>
      </c>
      <c r="J22" s="3" t="n">
        <f aca="false">I22*F21/1000</f>
        <v>15.579463952</v>
      </c>
    </row>
    <row r="23" s="3" customFormat="true" ht="13.8" hidden="false" customHeight="true" outlineLevel="0" collapsed="false">
      <c r="A23" s="51" t="s">
        <v>54</v>
      </c>
      <c r="B23" s="51"/>
      <c r="C23" s="51"/>
      <c r="D23" s="51"/>
      <c r="E23" s="51"/>
      <c r="F23" s="51"/>
      <c r="G23" s="51"/>
      <c r="H23" s="51"/>
      <c r="I23" s="51"/>
    </row>
    <row r="24" s="3" customFormat="true" ht="13.8" hidden="false" customHeight="false" outlineLevel="0" collapsed="false">
      <c r="A24" s="24" t="s">
        <v>74</v>
      </c>
      <c r="B24" s="24" t="s">
        <v>75</v>
      </c>
      <c r="C24" s="45" t="n">
        <v>38250</v>
      </c>
      <c r="D24" s="24" t="n">
        <v>0.05</v>
      </c>
      <c r="E24" s="24" t="n">
        <f aca="false">SUM(C24*D24)</f>
        <v>1912.5</v>
      </c>
      <c r="F24" s="24" t="n">
        <v>4752</v>
      </c>
      <c r="G24" s="46" t="n">
        <f aca="false">E24/F24</f>
        <v>0.402462121212121</v>
      </c>
      <c r="H24" s="45" t="n">
        <v>6.21</v>
      </c>
      <c r="I24" s="46" t="n">
        <f aca="false">SUM(G24*H24)</f>
        <v>2.49928977272727</v>
      </c>
    </row>
    <row r="25" s="3" customFormat="true" ht="13.8" hidden="false" customHeight="false" outlineLevel="0" collapsed="false">
      <c r="A25" s="24" t="s">
        <v>76</v>
      </c>
      <c r="B25" s="24" t="s">
        <v>77</v>
      </c>
      <c r="C25" s="24" t="n">
        <v>305.49</v>
      </c>
      <c r="D25" s="24" t="n">
        <v>0.05</v>
      </c>
      <c r="E25" s="24" t="n">
        <f aca="false">SUM(C25*D25)</f>
        <v>15.2745</v>
      </c>
      <c r="F25" s="24" t="n">
        <v>4752</v>
      </c>
      <c r="G25" s="46" t="n">
        <f aca="false">E25/F25</f>
        <v>0.00321433080808081</v>
      </c>
      <c r="H25" s="47" t="n">
        <v>4288.48</v>
      </c>
      <c r="I25" s="46" t="n">
        <f aca="false">SUM(G25*H25)</f>
        <v>13.7845933838384</v>
      </c>
    </row>
    <row r="26" s="3" customFormat="true" ht="24" hidden="false" customHeight="false" outlineLevel="0" collapsed="false">
      <c r="A26" s="32" t="s">
        <v>78</v>
      </c>
      <c r="B26" s="24" t="s">
        <v>79</v>
      </c>
      <c r="C26" s="24" t="n">
        <v>174</v>
      </c>
      <c r="D26" s="24" t="n">
        <v>0.05</v>
      </c>
      <c r="E26" s="24" t="n">
        <f aca="false">SUM(C26*D26)</f>
        <v>8.7</v>
      </c>
      <c r="F26" s="24" t="n">
        <v>4752</v>
      </c>
      <c r="G26" s="46" t="n">
        <f aca="false">E26/F26</f>
        <v>0.00183080808080808</v>
      </c>
      <c r="H26" s="47" t="n">
        <v>30.61</v>
      </c>
      <c r="I26" s="46" t="n">
        <f aca="false">SUM(G26*H26)</f>
        <v>0.0560410353535354</v>
      </c>
    </row>
    <row r="27" s="3" customFormat="true" ht="13.8" hidden="false" customHeight="false" outlineLevel="0" collapsed="false">
      <c r="A27" s="24" t="s">
        <v>80</v>
      </c>
      <c r="B27" s="24" t="s">
        <v>79</v>
      </c>
      <c r="C27" s="24" t="n">
        <v>5</v>
      </c>
      <c r="D27" s="24" t="n">
        <v>0.05</v>
      </c>
      <c r="E27" s="24" t="n">
        <f aca="false">SUM(C27*D27)</f>
        <v>0.25</v>
      </c>
      <c r="F27" s="24" t="n">
        <v>4752</v>
      </c>
      <c r="G27" s="46" t="n">
        <f aca="false">E27/F27</f>
        <v>5.26094276094276E-005</v>
      </c>
      <c r="H27" s="24" t="n">
        <v>1000</v>
      </c>
      <c r="I27" s="46" t="n">
        <f aca="false">SUM(G27*H27)</f>
        <v>0.0526094276094276</v>
      </c>
    </row>
    <row r="28" s="3" customFormat="true" ht="13.8" hidden="false" customHeight="false" outlineLevel="0" collapsed="false">
      <c r="A28" s="24"/>
      <c r="B28" s="24"/>
      <c r="C28" s="24"/>
      <c r="D28" s="29" t="n">
        <v>0.05</v>
      </c>
      <c r="E28" s="24"/>
      <c r="F28" s="24"/>
      <c r="G28" s="24"/>
      <c r="H28" s="24"/>
      <c r="I28" s="48" t="n">
        <f aca="false">SUM(I24:I27)</f>
        <v>16.3925336195286</v>
      </c>
      <c r="J28" s="3" t="n">
        <f aca="false">I28*F27/1000</f>
        <v>77.89731976</v>
      </c>
    </row>
    <row r="29" s="3" customFormat="true" ht="24" hidden="false" customHeight="true" outlineLevel="0" collapsed="false">
      <c r="A29" s="51" t="s">
        <v>55</v>
      </c>
      <c r="B29" s="51"/>
      <c r="C29" s="51"/>
      <c r="D29" s="51"/>
      <c r="E29" s="51"/>
      <c r="F29" s="51"/>
      <c r="G29" s="51"/>
      <c r="H29" s="51"/>
      <c r="I29" s="51"/>
    </row>
    <row r="30" s="3" customFormat="true" ht="13.8" hidden="false" customHeight="false" outlineLevel="0" collapsed="false">
      <c r="A30" s="24" t="s">
        <v>74</v>
      </c>
      <c r="B30" s="24" t="s">
        <v>75</v>
      </c>
      <c r="C30" s="45" t="n">
        <v>38250</v>
      </c>
      <c r="D30" s="24" t="n">
        <v>0.02</v>
      </c>
      <c r="E30" s="24" t="n">
        <f aca="false">SUM(C30*D30)</f>
        <v>765</v>
      </c>
      <c r="F30" s="24" t="n">
        <v>2124</v>
      </c>
      <c r="G30" s="46" t="n">
        <f aca="false">E30/F30</f>
        <v>0.360169491525424</v>
      </c>
      <c r="H30" s="45" t="n">
        <v>6.21</v>
      </c>
      <c r="I30" s="46" t="n">
        <f aca="false">SUM(G30*H30)</f>
        <v>2.23665254237288</v>
      </c>
    </row>
    <row r="31" s="3" customFormat="true" ht="13.8" hidden="false" customHeight="false" outlineLevel="0" collapsed="false">
      <c r="A31" s="24" t="s">
        <v>76</v>
      </c>
      <c r="B31" s="24" t="s">
        <v>77</v>
      </c>
      <c r="C31" s="24" t="n">
        <v>305.49</v>
      </c>
      <c r="D31" s="24" t="n">
        <v>0.02</v>
      </c>
      <c r="E31" s="24" t="n">
        <f aca="false">SUM(C31*D31)</f>
        <v>6.1098</v>
      </c>
      <c r="F31" s="24" t="n">
        <v>2124</v>
      </c>
      <c r="G31" s="46" t="n">
        <f aca="false">E31/F31</f>
        <v>0.00287655367231638</v>
      </c>
      <c r="H31" s="47" t="n">
        <v>4288.48</v>
      </c>
      <c r="I31" s="46" t="n">
        <f aca="false">SUM(G31*H31)</f>
        <v>12.3360428926554</v>
      </c>
    </row>
    <row r="32" s="3" customFormat="true" ht="24" hidden="false" customHeight="false" outlineLevel="0" collapsed="false">
      <c r="A32" s="32" t="s">
        <v>78</v>
      </c>
      <c r="B32" s="24" t="s">
        <v>79</v>
      </c>
      <c r="C32" s="24" t="n">
        <v>174</v>
      </c>
      <c r="D32" s="24" t="n">
        <v>0.02</v>
      </c>
      <c r="E32" s="24" t="n">
        <f aca="false">SUM(C32*D32)</f>
        <v>3.48</v>
      </c>
      <c r="F32" s="24" t="n">
        <v>2124</v>
      </c>
      <c r="G32" s="46" t="n">
        <f aca="false">E32/F32</f>
        <v>0.00163841807909605</v>
      </c>
      <c r="H32" s="47" t="n">
        <v>30.61</v>
      </c>
      <c r="I32" s="46" t="n">
        <f aca="false">SUM(G32*H32)</f>
        <v>0.0501519774011299</v>
      </c>
    </row>
    <row r="33" s="3" customFormat="true" ht="13.8" hidden="false" customHeight="false" outlineLevel="0" collapsed="false">
      <c r="A33" s="24" t="s">
        <v>80</v>
      </c>
      <c r="B33" s="24" t="s">
        <v>79</v>
      </c>
      <c r="C33" s="24" t="n">
        <v>5</v>
      </c>
      <c r="D33" s="24" t="n">
        <v>0.02</v>
      </c>
      <c r="E33" s="24" t="n">
        <f aca="false">SUM(C33*D33)</f>
        <v>0.1</v>
      </c>
      <c r="F33" s="24" t="n">
        <v>2124</v>
      </c>
      <c r="G33" s="46" t="n">
        <f aca="false">E33/F33</f>
        <v>4.70809792843691E-005</v>
      </c>
      <c r="H33" s="24" t="n">
        <v>1000</v>
      </c>
      <c r="I33" s="46" t="n">
        <f aca="false">SUM(G33*H33)</f>
        <v>0.0470809792843691</v>
      </c>
    </row>
    <row r="34" s="3" customFormat="true" ht="13.8" hidden="false" customHeight="false" outlineLevel="0" collapsed="false">
      <c r="A34" s="24"/>
      <c r="B34" s="24"/>
      <c r="C34" s="24"/>
      <c r="D34" s="29" t="n">
        <v>0.02</v>
      </c>
      <c r="E34" s="24"/>
      <c r="F34" s="24"/>
      <c r="G34" s="24"/>
      <c r="H34" s="24"/>
      <c r="I34" s="48" t="n">
        <f aca="false">SUM(I30:I33)</f>
        <v>14.6699283917137</v>
      </c>
      <c r="J34" s="3" t="n">
        <f aca="false">I34*F33/1000</f>
        <v>31.158927904</v>
      </c>
    </row>
    <row r="35" s="3" customFormat="true" ht="13.8" hidden="false" customHeight="true" outlineLevel="0" collapsed="false">
      <c r="A35" s="51" t="s">
        <v>56</v>
      </c>
      <c r="B35" s="51"/>
      <c r="C35" s="51"/>
      <c r="D35" s="51"/>
      <c r="E35" s="51"/>
      <c r="F35" s="51"/>
      <c r="G35" s="51"/>
      <c r="H35" s="51"/>
      <c r="I35" s="51"/>
    </row>
    <row r="36" s="3" customFormat="true" ht="13.8" hidden="false" customHeight="false" outlineLevel="0" collapsed="false">
      <c r="A36" s="24" t="s">
        <v>74</v>
      </c>
      <c r="B36" s="24" t="s">
        <v>75</v>
      </c>
      <c r="C36" s="45" t="n">
        <v>38250</v>
      </c>
      <c r="D36" s="24" t="n">
        <v>0.05</v>
      </c>
      <c r="E36" s="24" t="n">
        <f aca="false">SUM(C36*D36)</f>
        <v>1912.5</v>
      </c>
      <c r="F36" s="24" t="n">
        <v>5040</v>
      </c>
      <c r="G36" s="46" t="n">
        <f aca="false">E36/F36</f>
        <v>0.379464285714286</v>
      </c>
      <c r="H36" s="45" t="n">
        <v>6.21</v>
      </c>
      <c r="I36" s="46" t="n">
        <f aca="false">SUM(G36*H36)</f>
        <v>2.35647321428571</v>
      </c>
    </row>
    <row r="37" s="3" customFormat="true" ht="13.8" hidden="false" customHeight="false" outlineLevel="0" collapsed="false">
      <c r="A37" s="24" t="s">
        <v>76</v>
      </c>
      <c r="B37" s="24" t="s">
        <v>77</v>
      </c>
      <c r="C37" s="24" t="n">
        <v>305.49</v>
      </c>
      <c r="D37" s="24" t="n">
        <v>0.05</v>
      </c>
      <c r="E37" s="24" t="n">
        <f aca="false">SUM(C37*D37)</f>
        <v>15.2745</v>
      </c>
      <c r="F37" s="24" t="n">
        <v>5040</v>
      </c>
      <c r="G37" s="46" t="n">
        <f aca="false">E37/F37</f>
        <v>0.00303065476190476</v>
      </c>
      <c r="H37" s="47" t="n">
        <v>4288.48</v>
      </c>
      <c r="I37" s="46" t="n">
        <f aca="false">SUM(G37*H37)</f>
        <v>12.9969023333333</v>
      </c>
    </row>
    <row r="38" s="3" customFormat="true" ht="24" hidden="false" customHeight="false" outlineLevel="0" collapsed="false">
      <c r="A38" s="32" t="s">
        <v>78</v>
      </c>
      <c r="B38" s="24" t="s">
        <v>79</v>
      </c>
      <c r="C38" s="24" t="n">
        <v>174</v>
      </c>
      <c r="D38" s="24" t="n">
        <v>0.05</v>
      </c>
      <c r="E38" s="24" t="n">
        <f aca="false">SUM(C38*D38)</f>
        <v>8.7</v>
      </c>
      <c r="F38" s="24" t="n">
        <v>5040</v>
      </c>
      <c r="G38" s="46" t="n">
        <f aca="false">E38/F38</f>
        <v>0.00172619047619048</v>
      </c>
      <c r="H38" s="47" t="n">
        <v>30.61</v>
      </c>
      <c r="I38" s="46" t="n">
        <f aca="false">SUM(G38*H38)</f>
        <v>0.0528386904761905</v>
      </c>
    </row>
    <row r="39" s="3" customFormat="true" ht="13.8" hidden="false" customHeight="false" outlineLevel="0" collapsed="false">
      <c r="A39" s="24" t="s">
        <v>80</v>
      </c>
      <c r="B39" s="24" t="s">
        <v>79</v>
      </c>
      <c r="C39" s="24" t="n">
        <v>5</v>
      </c>
      <c r="D39" s="24" t="n">
        <v>0.05</v>
      </c>
      <c r="E39" s="24" t="n">
        <f aca="false">SUM(C39*D39)</f>
        <v>0.25</v>
      </c>
      <c r="F39" s="24" t="n">
        <v>5040</v>
      </c>
      <c r="G39" s="46" t="n">
        <f aca="false">E39/F39</f>
        <v>4.96031746031746E-005</v>
      </c>
      <c r="H39" s="24" t="n">
        <v>1000</v>
      </c>
      <c r="I39" s="46" t="n">
        <f aca="false">SUM(G39*H39)</f>
        <v>0.0496031746031746</v>
      </c>
    </row>
    <row r="40" s="3" customFormat="true" ht="13.8" hidden="false" customHeight="false" outlineLevel="0" collapsed="false">
      <c r="A40" s="24"/>
      <c r="B40" s="24"/>
      <c r="C40" s="24"/>
      <c r="D40" s="29" t="n">
        <v>0.05</v>
      </c>
      <c r="E40" s="24"/>
      <c r="F40" s="24"/>
      <c r="G40" s="24"/>
      <c r="H40" s="24"/>
      <c r="I40" s="48" t="n">
        <f aca="false">SUM(I36:I39)</f>
        <v>15.4558174126984</v>
      </c>
      <c r="J40" s="3" t="n">
        <f aca="false">I40*F39/1000</f>
        <v>77.89731976</v>
      </c>
    </row>
    <row r="41" customFormat="false" ht="15" hidden="false" customHeight="false" outlineLevel="0" collapsed="false">
      <c r="A41" s="52"/>
      <c r="B41" s="52"/>
      <c r="C41" s="52"/>
      <c r="D41" s="39" t="n">
        <f aca="false">D10+D16+D22+D28+D34+D40</f>
        <v>1</v>
      </c>
      <c r="E41" s="53"/>
      <c r="F41" s="53"/>
      <c r="G41" s="53"/>
      <c r="H41" s="53"/>
      <c r="J41" s="39" t="n">
        <f aca="false">J10+J16+J22+J28+J34+J40</f>
        <v>1557.9463952</v>
      </c>
    </row>
    <row r="42" customFormat="false" ht="15" hidden="false" customHeight="false" outlineLevel="0" collapsed="false"/>
    <row r="43" customFormat="false" ht="15" hidden="false" customHeight="false" outlineLevel="0" collapsed="false"/>
    <row r="44" customFormat="false" ht="15" hidden="false" customHeight="false" outlineLevel="0" collapsed="false"/>
    <row r="45" customFormat="false" ht="15" hidden="false" customHeight="false" outlineLevel="0" collapsed="false"/>
  </sheetData>
  <mergeCells count="9">
    <mergeCell ref="A1:I1"/>
    <mergeCell ref="A2:I2"/>
    <mergeCell ref="A3:I3"/>
    <mergeCell ref="A5:I5"/>
    <mergeCell ref="A11:I11"/>
    <mergeCell ref="A17:I17"/>
    <mergeCell ref="A23:I23"/>
    <mergeCell ref="A29:I29"/>
    <mergeCell ref="A35:I35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9" man="true" max="65535" min="0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I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0" width="30.28"/>
    <col collapsed="false" customWidth="true" hidden="false" outlineLevel="0" max="2" min="2" style="0" width="13.47"/>
    <col collapsed="false" customWidth="true" hidden="false" outlineLevel="0" max="3" min="3" style="0" width="12.1"/>
    <col collapsed="false" customWidth="true" hidden="false" outlineLevel="0" max="4" min="4" style="0" width="12.22"/>
    <col collapsed="false" customWidth="true" hidden="false" outlineLevel="0" max="5" min="5" style="0" width="13.63"/>
    <col collapsed="false" customWidth="true" hidden="false" outlineLevel="0" max="6" min="6" style="0" width="11.64"/>
    <col collapsed="false" customWidth="true" hidden="false" outlineLevel="0" max="7" min="7" style="0" width="10.84"/>
    <col collapsed="false" customWidth="true" hidden="false" outlineLevel="0" max="8" min="8" style="0" width="13.89"/>
    <col collapsed="false" customWidth="true" hidden="false" outlineLevel="0" max="1025" min="9" style="0" width="8.67"/>
  </cols>
  <sheetData>
    <row r="1" s="27" customFormat="true" ht="15" hidden="false" customHeight="true" outlineLevel="0" collapsed="false">
      <c r="A1" s="31" t="s">
        <v>82</v>
      </c>
      <c r="B1" s="31"/>
      <c r="C1" s="31"/>
      <c r="D1" s="31"/>
      <c r="E1" s="31"/>
      <c r="F1" s="31"/>
      <c r="G1" s="31"/>
      <c r="H1" s="31"/>
      <c r="I1" s="54"/>
    </row>
    <row r="2" customFormat="false" ht="23.85" hidden="false" customHeight="true" outlineLevel="0" collapsed="false">
      <c r="A2" s="31" t="s">
        <v>83</v>
      </c>
      <c r="B2" s="31"/>
      <c r="C2" s="31"/>
      <c r="D2" s="31"/>
      <c r="E2" s="31"/>
      <c r="F2" s="31"/>
      <c r="G2" s="31"/>
      <c r="H2" s="31"/>
      <c r="I2" s="55"/>
    </row>
    <row r="3" customFormat="false" ht="15" hidden="false" customHeight="false" outlineLevel="0" collapsed="false">
      <c r="A3" s="31" t="s">
        <v>84</v>
      </c>
      <c r="B3" s="31"/>
      <c r="C3" s="31"/>
      <c r="D3" s="31"/>
      <c r="E3" s="31"/>
      <c r="F3" s="31"/>
      <c r="G3" s="31"/>
      <c r="H3" s="31"/>
      <c r="I3" s="55"/>
    </row>
    <row r="4" customFormat="false" ht="170.25" hidden="false" customHeight="false" outlineLevel="0" collapsed="false">
      <c r="A4" s="32" t="s">
        <v>50</v>
      </c>
      <c r="B4" s="32"/>
      <c r="C4" s="32" t="s">
        <v>51</v>
      </c>
      <c r="D4" s="32" t="s">
        <v>52</v>
      </c>
      <c r="E4" s="32" t="s">
        <v>53</v>
      </c>
      <c r="F4" s="32" t="s">
        <v>54</v>
      </c>
      <c r="G4" s="32" t="s">
        <v>55</v>
      </c>
      <c r="H4" s="32" t="s">
        <v>56</v>
      </c>
      <c r="I4" s="55"/>
    </row>
    <row r="5" customFormat="false" ht="15" hidden="false" customHeight="false" outlineLevel="0" collapsed="false">
      <c r="A5" s="34" t="s">
        <v>57</v>
      </c>
      <c r="B5" s="35" t="n">
        <f aca="false">SUM(C5:H5)</f>
        <v>105480</v>
      </c>
      <c r="C5" s="35" t="n">
        <v>77724</v>
      </c>
      <c r="D5" s="24" t="n">
        <v>14544</v>
      </c>
      <c r="E5" s="24" t="n">
        <v>1296</v>
      </c>
      <c r="F5" s="24" t="n">
        <v>4752</v>
      </c>
      <c r="G5" s="24" t="n">
        <v>2124</v>
      </c>
      <c r="H5" s="24" t="n">
        <v>5040</v>
      </c>
      <c r="I5" s="56"/>
    </row>
    <row r="6" customFormat="false" ht="15" hidden="false" customHeight="false" outlineLevel="0" collapsed="false">
      <c r="A6" s="36" t="s">
        <v>58</v>
      </c>
      <c r="B6" s="32" t="n">
        <v>50640</v>
      </c>
      <c r="C6" s="32"/>
      <c r="D6" s="24"/>
      <c r="E6" s="24"/>
      <c r="F6" s="24"/>
      <c r="G6" s="24"/>
      <c r="H6" s="24"/>
      <c r="I6" s="54"/>
    </row>
    <row r="7" customFormat="false" ht="24" hidden="false" customHeight="false" outlineLevel="0" collapsed="false">
      <c r="A7" s="36" t="s">
        <v>59</v>
      </c>
      <c r="B7" s="37" t="n">
        <f aca="false">SUM(B6/B5)</f>
        <v>0.480091012514221</v>
      </c>
      <c r="C7" s="37"/>
      <c r="D7" s="38"/>
      <c r="E7" s="25"/>
      <c r="F7" s="25"/>
      <c r="G7" s="25"/>
      <c r="H7" s="25"/>
      <c r="I7" s="52"/>
    </row>
    <row r="8" customFormat="false" ht="15" hidden="false" customHeight="false" outlineLevel="0" collapsed="false">
      <c r="A8" s="36" t="s">
        <v>60</v>
      </c>
      <c r="B8" s="24"/>
      <c r="C8" s="25" t="n">
        <f aca="false">B7*C5</f>
        <v>37314.5938566553</v>
      </c>
      <c r="D8" s="25" t="n">
        <f aca="false">SUM(B7*D5)</f>
        <v>6982.44368600683</v>
      </c>
      <c r="E8" s="25" t="n">
        <f aca="false">SUM(B7*E5)</f>
        <v>622.19795221843</v>
      </c>
      <c r="F8" s="25" t="n">
        <f aca="false">SUM(B7*F5)</f>
        <v>2281.39249146758</v>
      </c>
      <c r="G8" s="25" t="n">
        <f aca="false">SUM(B7*G5)</f>
        <v>1019.7133105802</v>
      </c>
      <c r="H8" s="25" t="n">
        <f aca="false">SUM(B7*H5)</f>
        <v>2419.65870307167</v>
      </c>
      <c r="I8" s="55" t="n">
        <f aca="false">SUM(C8:H8)</f>
        <v>50640</v>
      </c>
    </row>
    <row r="9" customFormat="false" ht="15" hidden="false" customHeight="false" outlineLevel="0" collapsed="false">
      <c r="A9" s="57" t="s">
        <v>85</v>
      </c>
      <c r="B9" s="24"/>
      <c r="C9" s="25"/>
      <c r="D9" s="25"/>
      <c r="E9" s="25"/>
      <c r="F9" s="25"/>
      <c r="G9" s="25"/>
      <c r="H9" s="25"/>
      <c r="I9" s="55"/>
    </row>
    <row r="10" customFormat="false" ht="170.25" hidden="false" customHeight="false" outlineLevel="0" collapsed="false">
      <c r="A10" s="32" t="s">
        <v>50</v>
      </c>
      <c r="B10" s="32"/>
      <c r="C10" s="32" t="s">
        <v>51</v>
      </c>
      <c r="D10" s="32" t="s">
        <v>52</v>
      </c>
      <c r="E10" s="32" t="s">
        <v>53</v>
      </c>
      <c r="F10" s="32" t="s">
        <v>54</v>
      </c>
      <c r="G10" s="32" t="s">
        <v>55</v>
      </c>
      <c r="H10" s="32" t="s">
        <v>56</v>
      </c>
      <c r="I10" s="55"/>
    </row>
    <row r="11" customFormat="false" ht="15" hidden="false" customHeight="false" outlineLevel="0" collapsed="false">
      <c r="A11" s="34" t="s">
        <v>57</v>
      </c>
      <c r="B11" s="35" t="n">
        <f aca="false">SUM(C11:H11)</f>
        <v>105480</v>
      </c>
      <c r="C11" s="35" t="n">
        <v>77724</v>
      </c>
      <c r="D11" s="24" t="n">
        <v>14544</v>
      </c>
      <c r="E11" s="24" t="n">
        <v>1296</v>
      </c>
      <c r="F11" s="24" t="n">
        <v>4752</v>
      </c>
      <c r="G11" s="24" t="n">
        <v>2124</v>
      </c>
      <c r="H11" s="24" t="n">
        <v>5040</v>
      </c>
      <c r="I11" s="55"/>
    </row>
    <row r="12" customFormat="false" ht="15" hidden="false" customHeight="false" outlineLevel="0" collapsed="false">
      <c r="A12" s="36" t="s">
        <v>58</v>
      </c>
      <c r="B12" s="32" t="n">
        <v>44800</v>
      </c>
      <c r="C12" s="32"/>
      <c r="D12" s="24"/>
      <c r="E12" s="24"/>
      <c r="F12" s="24"/>
      <c r="G12" s="24"/>
      <c r="H12" s="24"/>
      <c r="I12" s="55"/>
    </row>
    <row r="13" customFormat="false" ht="26.25" hidden="false" customHeight="true" outlineLevel="0" collapsed="false">
      <c r="A13" s="36" t="s">
        <v>59</v>
      </c>
      <c r="B13" s="37" t="n">
        <f aca="false">SUM(B12/B11)</f>
        <v>0.424725066363292</v>
      </c>
      <c r="C13" s="37"/>
      <c r="D13" s="38"/>
      <c r="E13" s="25"/>
      <c r="F13" s="25"/>
      <c r="G13" s="25"/>
      <c r="H13" s="25"/>
      <c r="I13" s="55"/>
    </row>
    <row r="14" customFormat="false" ht="15" hidden="false" customHeight="false" outlineLevel="0" collapsed="false">
      <c r="A14" s="36" t="s">
        <v>60</v>
      </c>
      <c r="B14" s="24"/>
      <c r="C14" s="25" t="n">
        <f aca="false">B13*C11</f>
        <v>33011.3310580205</v>
      </c>
      <c r="D14" s="25" t="n">
        <f aca="false">SUM(B13*D11)</f>
        <v>6177.20136518771</v>
      </c>
      <c r="E14" s="25" t="n">
        <f aca="false">SUM(B13*E11)</f>
        <v>550.443686006826</v>
      </c>
      <c r="F14" s="25" t="n">
        <f aca="false">SUM(B13*F11)</f>
        <v>2018.29351535836</v>
      </c>
      <c r="G14" s="25" t="n">
        <f aca="false">SUM(B13*G11)</f>
        <v>902.116040955631</v>
      </c>
      <c r="H14" s="25" t="n">
        <f aca="false">SUM(B13*H11)</f>
        <v>2140.61433447099</v>
      </c>
      <c r="I14" s="55" t="n">
        <f aca="false">SUM(C14:H14)</f>
        <v>44800</v>
      </c>
    </row>
    <row r="15" customFormat="false" ht="15" hidden="false" customHeight="false" outlineLevel="0" collapsed="false"/>
    <row r="16" customFormat="false" ht="15" hidden="false" customHeight="false" outlineLevel="0" collapsed="false"/>
    <row r="17" customFormat="false" ht="15" hidden="false" customHeight="false" outlineLevel="0" collapsed="false"/>
    <row r="18" customFormat="false" ht="15" hidden="false" customHeight="false" outlineLevel="0" collapsed="false"/>
    <row r="19" customFormat="false" ht="15" hidden="false" customHeight="false" outlineLevel="0" collapsed="false"/>
    <row r="20" customFormat="false" ht="15" hidden="false" customHeight="false" outlineLevel="0" collapsed="false"/>
    <row r="21" customFormat="false" ht="15" hidden="false" customHeight="false" outlineLevel="0" collapsed="false"/>
    <row r="22" customFormat="false" ht="15" hidden="false" customHeight="false" outlineLevel="0" collapsed="false"/>
    <row r="23" customFormat="false" ht="15" hidden="false" customHeight="false" outlineLevel="0" collapsed="false"/>
    <row r="24" customFormat="false" ht="15" hidden="false" customHeight="false" outlineLevel="0" collapsed="false"/>
    <row r="25" customFormat="false" ht="15" hidden="false" customHeight="false" outlineLevel="0" collapsed="false"/>
    <row r="26" customFormat="false" ht="15" hidden="false" customHeight="false" outlineLevel="0" collapsed="false"/>
    <row r="27" customFormat="false" ht="15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A1:H1"/>
    <mergeCell ref="A2:H2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3.8" zeroHeight="false" outlineLevelRow="0" outlineLevelCol="0"/>
  <cols>
    <col collapsed="false" customWidth="true" hidden="false" outlineLevel="0" max="1" min="1" style="0" width="28.34"/>
    <col collapsed="false" customWidth="true" hidden="false" outlineLevel="0" max="2" min="2" style="0" width="13.47"/>
    <col collapsed="false" customWidth="true" hidden="false" outlineLevel="0" max="3" min="3" style="0" width="14.86"/>
    <col collapsed="false" customWidth="true" hidden="false" outlineLevel="0" max="4" min="4" style="0" width="14.03"/>
    <col collapsed="false" customWidth="true" hidden="false" outlineLevel="0" max="5" min="5" style="0" width="13.47"/>
    <col collapsed="false" customWidth="true" hidden="false" outlineLevel="0" max="6" min="6" style="0" width="15.68"/>
    <col collapsed="false" customWidth="true" hidden="false" outlineLevel="0" max="7" min="7" style="0" width="14.16"/>
    <col collapsed="false" customWidth="true" hidden="false" outlineLevel="0" max="8" min="8" style="0" width="15.28"/>
    <col collapsed="false" customWidth="true" hidden="false" outlineLevel="0" max="1025" min="9" style="0" width="8.67"/>
  </cols>
  <sheetData>
    <row r="1" customFormat="false" ht="13.8" hidden="false" customHeight="true" outlineLevel="0" collapsed="false">
      <c r="A1" s="31" t="s">
        <v>82</v>
      </c>
      <c r="B1" s="31"/>
      <c r="C1" s="31"/>
      <c r="D1" s="31"/>
      <c r="E1" s="31"/>
      <c r="F1" s="31"/>
      <c r="G1" s="31"/>
      <c r="H1" s="31"/>
    </row>
    <row r="2" customFormat="false" ht="23.85" hidden="false" customHeight="true" outlineLevel="0" collapsed="false">
      <c r="A2" s="31" t="s">
        <v>86</v>
      </c>
      <c r="B2" s="31"/>
      <c r="C2" s="31"/>
      <c r="D2" s="31"/>
      <c r="E2" s="31"/>
      <c r="F2" s="31"/>
      <c r="G2" s="31"/>
      <c r="H2" s="31"/>
    </row>
    <row r="3" customFormat="false" ht="136.5" hidden="false" customHeight="false" outlineLevel="0" collapsed="false">
      <c r="A3" s="32" t="s">
        <v>50</v>
      </c>
      <c r="B3" s="32"/>
      <c r="C3" s="32" t="s">
        <v>51</v>
      </c>
      <c r="D3" s="32" t="s">
        <v>52</v>
      </c>
      <c r="E3" s="32" t="s">
        <v>53</v>
      </c>
      <c r="F3" s="32" t="s">
        <v>54</v>
      </c>
      <c r="G3" s="32" t="s">
        <v>55</v>
      </c>
      <c r="H3" s="32" t="s">
        <v>56</v>
      </c>
    </row>
    <row r="4" customFormat="false" ht="13.8" hidden="false" customHeight="false" outlineLevel="0" collapsed="false">
      <c r="A4" s="34" t="s">
        <v>57</v>
      </c>
      <c r="B4" s="35" t="n">
        <f aca="false">SUM(C4:H4)</f>
        <v>105480</v>
      </c>
      <c r="C4" s="35" t="n">
        <v>77724</v>
      </c>
      <c r="D4" s="24" t="n">
        <v>14544</v>
      </c>
      <c r="E4" s="24" t="n">
        <v>1296</v>
      </c>
      <c r="F4" s="24" t="n">
        <v>4752</v>
      </c>
      <c r="G4" s="24" t="n">
        <v>2124</v>
      </c>
      <c r="H4" s="24" t="n">
        <v>5040</v>
      </c>
    </row>
    <row r="5" customFormat="false" ht="13.8" hidden="false" customHeight="false" outlineLevel="0" collapsed="false">
      <c r="A5" s="36" t="s">
        <v>58</v>
      </c>
      <c r="B5" s="32" t="n">
        <v>256600</v>
      </c>
      <c r="C5" s="32"/>
      <c r="D5" s="24"/>
      <c r="E5" s="24"/>
      <c r="F5" s="24"/>
      <c r="G5" s="24"/>
      <c r="H5" s="24"/>
    </row>
    <row r="6" customFormat="false" ht="24" hidden="false" customHeight="false" outlineLevel="0" collapsed="false">
      <c r="A6" s="36" t="s">
        <v>59</v>
      </c>
      <c r="B6" s="37" t="n">
        <f aca="false">SUM(B5/B4)</f>
        <v>2.4326886613576</v>
      </c>
      <c r="C6" s="37"/>
      <c r="D6" s="38"/>
      <c r="E6" s="25"/>
      <c r="F6" s="25"/>
      <c r="G6" s="25"/>
      <c r="H6" s="25"/>
    </row>
    <row r="7" customFormat="false" ht="13.8" hidden="false" customHeight="false" outlineLevel="0" collapsed="false">
      <c r="A7" s="36" t="s">
        <v>60</v>
      </c>
      <c r="B7" s="24"/>
      <c r="C7" s="25" t="e">
        <f aca="false">B6*C4'file://server1/_server_/общие документы/____общие/бюджет 2020 года/проекты нпа(постановление бнз, мун. задание,цс)/постановление бн/приложение 2 к бн.xlsx'#$'материальные затраты и оцди'.a7норматив на единицу  объема услуги</f>
        <v>#N/A</v>
      </c>
      <c r="D7" s="25" t="n">
        <f aca="false">SUM(B6*D4)</f>
        <v>35381.023890785</v>
      </c>
      <c r="E7" s="25" t="n">
        <f aca="false">SUM(B6*E4)</f>
        <v>3152.76450511945</v>
      </c>
      <c r="F7" s="25" t="n">
        <f aca="false">SUM(B6*F4)</f>
        <v>11560.1365187713</v>
      </c>
      <c r="G7" s="25" t="n">
        <f aca="false">SUM(B6*G4)</f>
        <v>5167.03071672355</v>
      </c>
      <c r="H7" s="25" t="n">
        <f aca="false">SUM(B6*H4)</f>
        <v>12260.7508532423</v>
      </c>
    </row>
  </sheetData>
  <mergeCells count="2">
    <mergeCell ref="A1:H1"/>
    <mergeCell ref="A2:H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H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28.57"/>
    <col collapsed="false" customWidth="true" hidden="false" outlineLevel="0" max="2" min="2" style="0" width="10"/>
    <col collapsed="false" customWidth="true" hidden="false" outlineLevel="0" max="3" min="3" style="0" width="13.89"/>
    <col collapsed="false" customWidth="true" hidden="false" outlineLevel="0" max="4" min="4" style="0" width="13.63"/>
    <col collapsed="false" customWidth="true" hidden="false" outlineLevel="0" max="5" min="5" style="0" width="12.9"/>
    <col collapsed="false" customWidth="true" hidden="false" outlineLevel="0" max="7" min="6" style="0" width="12.64"/>
    <col collapsed="false" customWidth="true" hidden="false" outlineLevel="0" max="8" min="8" style="0" width="12.71"/>
    <col collapsed="false" customWidth="true" hidden="false" outlineLevel="0" max="1025" min="9" style="0" width="8.67"/>
  </cols>
  <sheetData>
    <row r="1" s="27" customFormat="true" ht="33.75" hidden="false" customHeight="true" outlineLevel="0" collapsed="false">
      <c r="A1" s="15" t="s">
        <v>87</v>
      </c>
      <c r="B1" s="15"/>
      <c r="C1" s="15"/>
      <c r="D1" s="15"/>
      <c r="E1" s="15"/>
      <c r="F1" s="15"/>
      <c r="G1" s="15"/>
      <c r="H1" s="15"/>
    </row>
    <row r="2" customFormat="false" ht="46.25" hidden="false" customHeight="true" outlineLevel="0" collapsed="false">
      <c r="A2" s="31" t="s">
        <v>88</v>
      </c>
      <c r="B2" s="31"/>
      <c r="C2" s="31"/>
      <c r="D2" s="31"/>
      <c r="E2" s="31"/>
      <c r="F2" s="31"/>
      <c r="G2" s="31"/>
      <c r="H2" s="31"/>
    </row>
    <row r="3" customFormat="false" ht="147.75" hidden="false" customHeight="false" outlineLevel="0" collapsed="false">
      <c r="A3" s="32" t="s">
        <v>50</v>
      </c>
      <c r="B3" s="32"/>
      <c r="C3" s="32" t="s">
        <v>51</v>
      </c>
      <c r="D3" s="32" t="s">
        <v>52</v>
      </c>
      <c r="E3" s="32" t="s">
        <v>53</v>
      </c>
      <c r="F3" s="32" t="s">
        <v>54</v>
      </c>
      <c r="G3" s="32" t="s">
        <v>55</v>
      </c>
      <c r="H3" s="32" t="s">
        <v>56</v>
      </c>
    </row>
    <row r="4" customFormat="false" ht="13.8" hidden="false" customHeight="false" outlineLevel="0" collapsed="false">
      <c r="A4" s="34" t="s">
        <v>57</v>
      </c>
      <c r="B4" s="35" t="n">
        <f aca="false">SUM(C4:H4)</f>
        <v>105480</v>
      </c>
      <c r="C4" s="35" t="n">
        <v>77724</v>
      </c>
      <c r="D4" s="24" t="n">
        <v>14544</v>
      </c>
      <c r="E4" s="24" t="n">
        <v>1296</v>
      </c>
      <c r="F4" s="24" t="n">
        <v>4752</v>
      </c>
      <c r="G4" s="24" t="n">
        <v>2124</v>
      </c>
      <c r="H4" s="24" t="n">
        <v>5040</v>
      </c>
    </row>
    <row r="5" customFormat="false" ht="13.8" hidden="false" customHeight="false" outlineLevel="0" collapsed="false">
      <c r="A5" s="36" t="s">
        <v>58</v>
      </c>
      <c r="B5" s="32" t="n">
        <f aca="false">471988.6*12*1.302</f>
        <v>7374349.8864</v>
      </c>
      <c r="C5" s="32"/>
      <c r="D5" s="24"/>
      <c r="E5" s="24"/>
      <c r="F5" s="24"/>
      <c r="G5" s="24"/>
      <c r="H5" s="24"/>
    </row>
    <row r="6" customFormat="false" ht="24" hidden="false" customHeight="false" outlineLevel="0" collapsed="false">
      <c r="A6" s="36" t="s">
        <v>59</v>
      </c>
      <c r="B6" s="37" t="n">
        <f aca="false">SUM(B5/B4)</f>
        <v>69.9123045733788</v>
      </c>
      <c r="C6" s="37"/>
      <c r="D6" s="38"/>
      <c r="E6" s="25"/>
      <c r="F6" s="25"/>
      <c r="G6" s="25"/>
      <c r="H6" s="25"/>
    </row>
    <row r="7" customFormat="false" ht="13.8" hidden="false" customHeight="false" outlineLevel="0" collapsed="false">
      <c r="A7" s="36" t="s">
        <v>60</v>
      </c>
      <c r="B7" s="24"/>
      <c r="C7" s="25" t="n">
        <f aca="false">B6*C4</f>
        <v>5433863.9606613</v>
      </c>
      <c r="D7" s="25" t="n">
        <f aca="false">SUM(B6*D4)</f>
        <v>1016804.55771522</v>
      </c>
      <c r="E7" s="25" t="n">
        <f aca="false">SUM(B6*E4)</f>
        <v>90606.346727099</v>
      </c>
      <c r="F7" s="25" t="n">
        <f aca="false">SUM(B6*F4)</f>
        <v>332223.271332696</v>
      </c>
      <c r="G7" s="25" t="n">
        <f aca="false">SUM(B6*G4)</f>
        <v>148493.734913857</v>
      </c>
      <c r="H7" s="25" t="n">
        <f aca="false">SUM(B6*H4)</f>
        <v>352358.015049829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2">
    <mergeCell ref="A1:H1"/>
    <mergeCell ref="A2:H2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8" man="true" max="65535" min="0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tabColor rgb="FF92D050"/>
    <pageSetUpPr fitToPage="true"/>
  </sheetPr>
  <dimension ref="A1:I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6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30" width="29.18"/>
    <col collapsed="false" customWidth="true" hidden="false" outlineLevel="0" max="2" min="2" style="30" width="9.59"/>
    <col collapsed="false" customWidth="true" hidden="false" outlineLevel="0" max="3" min="3" style="30" width="23.01"/>
    <col collapsed="false" customWidth="true" hidden="false" outlineLevel="0" max="4" min="4" style="30" width="22.57"/>
    <col collapsed="false" customWidth="true" hidden="false" outlineLevel="0" max="5" min="5" style="30" width="24"/>
    <col collapsed="false" customWidth="true" hidden="false" outlineLevel="0" max="6" min="6" style="30" width="21.57"/>
    <col collapsed="false" customWidth="true" hidden="false" outlineLevel="0" max="7" min="7" style="30" width="23.28"/>
    <col collapsed="false" customWidth="true" hidden="false" outlineLevel="0" max="1025" min="8" style="30" width="9.13"/>
  </cols>
  <sheetData>
    <row r="1" s="58" customFormat="true" ht="35.25" hidden="false" customHeight="true" outlineLevel="0" collapsed="false">
      <c r="A1" s="31" t="s">
        <v>89</v>
      </c>
      <c r="B1" s="31"/>
      <c r="C1" s="31"/>
      <c r="D1" s="31"/>
      <c r="E1" s="31"/>
      <c r="F1" s="31"/>
      <c r="G1" s="31"/>
      <c r="H1" s="31"/>
    </row>
    <row r="2" s="58" customFormat="true" ht="13.8" hidden="false" customHeight="true" outlineLevel="0" collapsed="false">
      <c r="A2" s="31" t="s">
        <v>90</v>
      </c>
      <c r="B2" s="31"/>
      <c r="C2" s="31"/>
      <c r="D2" s="31"/>
      <c r="E2" s="31"/>
      <c r="F2" s="31"/>
      <c r="G2" s="31"/>
      <c r="H2" s="31"/>
    </row>
    <row r="3" customFormat="false" ht="80.25" hidden="false" customHeight="false" outlineLevel="0" collapsed="false">
      <c r="A3" s="32" t="s">
        <v>50</v>
      </c>
      <c r="B3" s="32"/>
      <c r="C3" s="32" t="s">
        <v>51</v>
      </c>
      <c r="D3" s="32" t="s">
        <v>52</v>
      </c>
      <c r="E3" s="32" t="s">
        <v>53</v>
      </c>
      <c r="F3" s="32" t="s">
        <v>54</v>
      </c>
      <c r="G3" s="32" t="s">
        <v>55</v>
      </c>
      <c r="H3" s="32" t="s">
        <v>56</v>
      </c>
    </row>
    <row r="4" customFormat="false" ht="24" hidden="false" customHeight="false" outlineLevel="0" collapsed="false">
      <c r="A4" s="34" t="s">
        <v>57</v>
      </c>
      <c r="B4" s="35" t="n">
        <f aca="false">SUM(C4:H4)</f>
        <v>105480</v>
      </c>
      <c r="C4" s="35" t="n">
        <v>77724</v>
      </c>
      <c r="D4" s="24" t="n">
        <v>14544</v>
      </c>
      <c r="E4" s="24" t="n">
        <v>1296</v>
      </c>
      <c r="F4" s="24" t="n">
        <v>4752</v>
      </c>
      <c r="G4" s="24" t="n">
        <v>2124</v>
      </c>
      <c r="H4" s="24" t="n">
        <v>5040</v>
      </c>
    </row>
    <row r="5" customFormat="false" ht="13.8" hidden="false" customHeight="false" outlineLevel="0" collapsed="false">
      <c r="A5" s="36" t="s">
        <v>58</v>
      </c>
      <c r="B5" s="32" t="n">
        <v>250050</v>
      </c>
      <c r="C5" s="32"/>
      <c r="D5" s="24"/>
      <c r="E5" s="24"/>
      <c r="F5" s="24"/>
      <c r="G5" s="24"/>
      <c r="H5" s="24"/>
    </row>
    <row r="6" customFormat="false" ht="24" hidden="false" customHeight="false" outlineLevel="0" collapsed="false">
      <c r="A6" s="36" t="s">
        <v>59</v>
      </c>
      <c r="B6" s="37" t="n">
        <f aca="false">SUM(B5/B4)</f>
        <v>2.37059158134243</v>
      </c>
      <c r="C6" s="37"/>
      <c r="D6" s="38"/>
      <c r="E6" s="25"/>
      <c r="F6" s="25"/>
      <c r="G6" s="25"/>
      <c r="H6" s="25"/>
    </row>
    <row r="7" customFormat="false" ht="13.8" hidden="false" customHeight="false" outlineLevel="0" collapsed="false">
      <c r="A7" s="36" t="s">
        <v>60</v>
      </c>
      <c r="B7" s="24"/>
      <c r="C7" s="25" t="n">
        <f aca="false">B6*C4</f>
        <v>184251.860068259</v>
      </c>
      <c r="D7" s="25" t="n">
        <f aca="false">SUM(B6*D4)</f>
        <v>34477.8839590444</v>
      </c>
      <c r="E7" s="25" t="n">
        <f aca="false">SUM(B6*E4)</f>
        <v>3072.2866894198</v>
      </c>
      <c r="F7" s="25" t="n">
        <f aca="false">SUM(B6*F4)</f>
        <v>11265.0511945393</v>
      </c>
      <c r="G7" s="25" t="n">
        <f aca="false">SUM(B6*G4)</f>
        <v>5035.13651877133</v>
      </c>
      <c r="H7" s="25" t="n">
        <f aca="false">SUM(B6*H4)</f>
        <v>11947.7815699659</v>
      </c>
      <c r="I7" s="30" t="n">
        <f aca="false">SUM(C7:H7)</f>
        <v>250050</v>
      </c>
    </row>
    <row r="8" customFormat="false" ht="13.8" hidden="false" customHeight="false" outlineLevel="0" collapsed="false">
      <c r="A8" s="59"/>
      <c r="B8" s="60"/>
      <c r="C8" s="61"/>
      <c r="D8" s="61"/>
      <c r="E8" s="61"/>
      <c r="F8" s="61"/>
      <c r="G8" s="61"/>
    </row>
    <row r="9" customFormat="false" ht="13.8" hidden="false" customHeight="false" outlineLevel="0" collapsed="false"/>
    <row r="10" customFormat="false" ht="13.8" hidden="false" customHeight="false" outlineLevel="0" collapsed="false"/>
    <row r="11" customFormat="false" ht="13.8" hidden="false" customHeight="false" outlineLevel="0" collapsed="false"/>
    <row r="12" customFormat="false" ht="13.8" hidden="false" customHeight="false" outlineLevel="0" collapsed="false"/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/>
    <row r="16" customFormat="false" ht="13.8" hidden="false" customHeight="false" outlineLevel="0" collapsed="false"/>
    <row r="17" customFormat="false" ht="13.8" hidden="false" customHeight="false" outlineLevel="0" collapsed="false"/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/>
    <row r="21" customFormat="false" ht="13.8" hidden="false" customHeight="false" outlineLevel="0" collapsed="false"/>
    <row r="22" customFormat="false" ht="13.8" hidden="false" customHeight="false" outlineLevel="0" collapsed="false"/>
    <row r="23" customFormat="false" ht="13.8" hidden="false" customHeight="false" outlineLevel="0" collapsed="false"/>
    <row r="24" customFormat="false" ht="13.8" hidden="false" customHeight="false" outlineLevel="0" collapsed="false"/>
    <row r="25" customFormat="false" ht="13.8" hidden="false" customHeight="false" outlineLevel="0" collapsed="false"/>
    <row r="26" customFormat="false" ht="13.8" hidden="false" customHeight="false" outlineLevel="0" collapsed="false"/>
    <row r="27" customFormat="false" ht="13.8" hidden="false" customHeight="false" outlineLevel="0" collapsed="false"/>
    <row r="28" customFormat="false" ht="13.8" hidden="false" customHeight="false" outlineLevel="0" collapsed="false"/>
    <row r="29" customFormat="false" ht="13.8" hidden="false" customHeight="false" outlineLevel="0" collapsed="false"/>
    <row r="30" customFormat="false" ht="13.8" hidden="false" customHeight="false" outlineLevel="0" collapsed="false"/>
    <row r="31" customFormat="false" ht="13.8" hidden="false" customHeight="false" outlineLevel="0" collapsed="false"/>
    <row r="32" customFormat="false" ht="13.8" hidden="false" customHeight="false" outlineLevel="0" collapsed="false"/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/>
  </sheetData>
  <mergeCells count="2">
    <mergeCell ref="A1:H1"/>
    <mergeCell ref="A2:H2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686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2019-12-09T15:26:15Z</cp:lastPrinted>
  <dcterms:modified xsi:type="dcterms:W3CDTF">2019-12-09T15:27:00Z</dcterms:modified>
  <cp:revision>28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