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9"/>
  </bookViews>
  <sheets>
    <sheet name="Распределение шт. числ.исходные" sheetId="1" state="visible" r:id="rId2"/>
    <sheet name="Заработная плата" sheetId="2" state="visible" r:id="rId3"/>
    <sheet name="Материальные затраты и ДИ( приобретение) " sheetId="3" state="visible" r:id="rId4"/>
    <sheet name="Иные затраты" sheetId="4" state="visible" r:id="rId5"/>
    <sheet name="Оплата КУ" sheetId="5" state="visible" r:id="rId6"/>
    <sheet name="Содержание объектов недв.имущ." sheetId="6" state="visible" r:id="rId7"/>
    <sheet name="Содержание объектов,связь, тран" sheetId="7" state="visible" r:id="rId8"/>
    <sheet name="Зп не связ. с оказ.услуги " sheetId="8" state="visible" r:id="rId9"/>
    <sheet name="Прочие общехозяйственные нужды" sheetId="9" state="visible" r:id="rId10"/>
    <sheet name=" БН и Расчет коэф." sheetId="10" state="visible" r:id="rId11"/>
    <sheet name="БН" sheetId="11" state="visible" r:id="rId12"/>
  </sheets>
  <definedNames>
    <definedName function="false" hidden="false" localSheetId="9" name="_xlnm.Print_Area" vbProcedure="false">' БН и Расчет коэф.'!$A$1:$K$12</definedName>
    <definedName function="false" hidden="false" localSheetId="10" name="_xlnm.Print_Area" vbProcedure="false">БН!$A$1:$P$17</definedName>
    <definedName function="false" hidden="false" localSheetId="7" name="_xlnm.Print_Area" vbProcedure="false">'Зп не связ. с оказ.услуги '!$A$1:$H$41</definedName>
    <definedName function="false" hidden="false" localSheetId="2" name="_xlnm.Print_Area" vbProcedure="false">'Материальные затраты и ДИ( приобретение) '!$A$1:$B$11</definedName>
    <definedName function="false" hidden="false" localSheetId="4" name="_xlnm.Print_Area" vbProcedure="false">'Оплата КУ'!$A$1:$J$18</definedName>
    <definedName function="false" hidden="false" localSheetId="9" name="_xlnm.Print_Area" vbProcedure="false">' БН и Расчет коэф.'!$A$1:$K$13</definedName>
    <definedName function="false" hidden="false" localSheetId="9" name="_xlnm.Print_Area_0_0" vbProcedure="false">' БН и Расчет коэф.'!$A$3:$M$21</definedName>
    <definedName function="false" hidden="false" localSheetId="10" name="_xlnm.Print_Area" vbProcedure="false">БН!$A$1:$M$20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<sst xmlns="http://schemas.openxmlformats.org/spreadsheetml/2006/main" count="195" uniqueCount="87">
  <si>
    <t xml:space="preserve">ИСХОДНЫЕ ДАННЫЕ</t>
  </si>
  <si>
    <t xml:space="preserve">УЧРЕЖДЕНИЕ: Муниципальное бюджетное учреждение культуры «Куркиекский краеведческий центр»</t>
  </si>
  <si>
    <r>
      <rPr>
        <b val="true"/>
        <sz val="12"/>
        <color rgb="FF000000"/>
        <rFont val="Times New Roman"/>
        <family val="1"/>
        <charset val="204"/>
      </rPr>
      <t xml:space="preserve">УСЛУГА </t>
    </r>
    <r>
      <rPr>
        <sz val="12"/>
        <color rgb="FF000000"/>
        <rFont val="Times New Roman"/>
        <family val="1"/>
        <charset val="204"/>
      </rPr>
      <t xml:space="preserve"> Публичный показ музейных предметов, музейных коллекций. Показатель: число посетителей — 4000 чел.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</si>
  <si>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РАБОТЫ 1 :</t>
    </r>
    <r>
      <rPr>
        <sz val="12"/>
        <color rgb="FF000000"/>
        <rFont val="Times New Roman"/>
        <family val="1"/>
        <charset val="204"/>
      </rPr>
      <t xml:space="preserve"> создание экспозиций (выставок) музеев, организация, организация выездных выставок. Показатель: единица — 6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</si>
  <si>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РАБОТЫ2:</t>
    </r>
    <r>
      <rPr>
        <sz val="12"/>
        <color rgb="FF000000"/>
        <rFont val="Times New Roman"/>
        <family val="1"/>
        <charset val="204"/>
      </rPr>
      <t xml:space="preserve"> Формирование, учет, обеспечение сохранности и безопасности музейных предметов, музейных коллекций Кол-во 6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</si>
  <si>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РАБОТЫ 3</t>
    </r>
    <r>
      <rPr>
        <sz val="12"/>
        <color rgb="FF000000"/>
        <rFont val="Times New Roman"/>
        <family val="1"/>
        <charset val="204"/>
      </rPr>
      <t xml:space="preserve">: осуществление реставрации и консервации музейных предметов. Показатель: кол-во 10 </t>
    </r>
  </si>
  <si>
    <r>
      <rPr>
        <b val="true"/>
        <sz val="12"/>
        <color rgb="FF000000"/>
        <rFont val="Times New Roman"/>
        <family val="1"/>
        <charset val="204"/>
      </rPr>
      <t xml:space="preserve">НАИМЕНОВАНИЕ РАБОТЫ 4:</t>
    </r>
    <r>
      <rPr>
        <sz val="12"/>
        <color rgb="FF000000"/>
        <rFont val="Times New Roman"/>
        <family val="1"/>
        <charset val="204"/>
      </rPr>
      <t xml:space="preserve"> выявление, изучение, сохранение, развитие и популиризация объектов нематериального культурного наследия народов Российской Федерации в области традиционной народной культуры. Наименование показателя: количество объектов-единица-12 </t>
    </r>
  </si>
  <si>
    <t xml:space="preserve">Применен метиод распределения затрат пропорционально распределению рабочего времени на предеоставление услуг, выполнения работ</t>
  </si>
  <si>
    <t xml:space="preserve">Работники непосредственно, связанные с оказанием услуги и выполнению работ  по шт. расписанию</t>
  </si>
  <si>
    <t xml:space="preserve">Количество ставок</t>
  </si>
  <si>
    <t xml:space="preserve">ФОТ</t>
  </si>
  <si>
    <t xml:space="preserve">Работники непосредственно, несвязанные с оказанием услуги и выполнением работ по шт. расписанию</t>
  </si>
  <si>
    <t xml:space="preserve">Методист</t>
  </si>
  <si>
    <t xml:space="preserve">Директор</t>
  </si>
  <si>
    <t xml:space="preserve">Гл. бухгалтер</t>
  </si>
  <si>
    <t xml:space="preserve">Главный хранитель фондов</t>
  </si>
  <si>
    <t xml:space="preserve">Сторож</t>
  </si>
  <si>
    <t xml:space="preserve">Норма рабочего времени 4551 час. Непосредственно на оказании услуги 3186 час Выполнение работы 1-341,час, 2-341, час, работы 3-341 час.,  работы 4 -342 час</t>
  </si>
  <si>
    <t xml:space="preserve">Норма рабочего времени на оказание услуги — 4205 час. На работу 1-1496,5  час.,на работу 2- 1496,5,час., на работу 3- 1496,5 час, на работу 4- 1496,5 час</t>
  </si>
  <si>
    <t xml:space="preserve">ЗАТРАТЫ НА ОПЛАТУ ТРУДА С НАЧИСЛЕНИЯМИ, ВКЛЮЧАЯ СТРАХОВЫЕ ВЗНОСЫ  РАБОТНИКОВ, НЕПОСРЕДСТВЕННО СВЯЗАННЫХ С ОКАЗАНИЕМ УСЛУГИ, ВЫПОЛНЕНИЕМ РАБОТ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</si>
  <si>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фонд заработной платы  в объеме 8200,1-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</si>
  <si>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</si>
  <si>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 xml:space="preserve">Годовая норма рабочего времени , час</t>
  </si>
  <si>
    <t xml:space="preserve">Кол-во час. На пред.услуги</t>
  </si>
  <si>
    <t xml:space="preserve">Годовой фонд с ЕСН</t>
  </si>
  <si>
    <t xml:space="preserve">Объем оказываемых услуг</t>
  </si>
  <si>
    <t xml:space="preserve">Норматив затрат на оказание 1 ед. услуги</t>
  </si>
  <si>
    <t xml:space="preserve">Нормативные затраты</t>
  </si>
  <si>
    <t xml:space="preserve">  Публичный показ музейных предметов, музейных коллекций</t>
  </si>
  <si>
    <t xml:space="preserve">ИТОГО </t>
  </si>
  <si>
    <t xml:space="preserve">Создание экспозиций (выставок) музеев, организация, организация выездных выставок</t>
  </si>
  <si>
    <t xml:space="preserve"> Формирование, учет, обеспечение сохранности и безопасности музейных предметов, музейных коллекций</t>
  </si>
  <si>
    <t xml:space="preserve"> Осуществление реставрации и консервации музейных предметов</t>
  </si>
  <si>
    <t xml:space="preserve"> Выявление, изучение, сохранение, развитие и популиризация объектов нематериального культурного наследия народов Российской Федерации в области традиционной народной культуры</t>
  </si>
  <si>
    <t xml:space="preserve">ВСЕГО</t>
  </si>
  <si>
    <t xml:space="preserve">ЗАТРАТЫ НА ПРИОБРЕТЕНИЕ МАТЕРИАЛЬНЫХ ЗАПАСОВ И НА ПРИОБРЕТЕНИЕ ДВИЖИМОГО ИМУЩЕСТВА, ИСПОЛЬЗУЕМОГО В ПРОЦЕССЕ ОКАЗАНИЯ МУНИЦИПАЛЬНОЙ УСЛУГИ</t>
  </si>
  <si>
    <t xml:space="preserve">При планировании бюджетных ассигнований на 2020 год и плановый период 2021-2022 годы главным распорядителем не  подтверждены потребность на приобретение материальных ресурсов- 0,00 (с учетом полезного использования).</t>
  </si>
  <si>
    <t xml:space="preserve">Наименование показателя</t>
  </si>
  <si>
    <t xml:space="preserve">Кол-во час. На пред.услуги, выполнение работ</t>
  </si>
  <si>
    <t xml:space="preserve">Затраты- всего (рублей)</t>
  </si>
  <si>
    <t xml:space="preserve"> Публичный показ музейных предметов, музейных коллекций</t>
  </si>
  <si>
    <t xml:space="preserve"> Формирование, учет, обеспечение сохранности и безопасности музейных предметов, музейных коллекций </t>
  </si>
  <si>
    <t xml:space="preserve"> Осуществление реставрации и консервации музейных предметов </t>
  </si>
  <si>
    <t xml:space="preserve"> Выявление, изучение, сохранение, развитие и популиризация объектов нематериального культурного наследия народов Российской Федерации в области традиционной народной культуры </t>
  </si>
  <si>
    <t xml:space="preserve">РАСЧЕТ ЗАТРАТ НА ПРИОБРЕТЕНИЕ МАТЕРИАЛЬНЫХ ЗАПАСОВ И ПРИОБРЕТЕНИЕ ДИ</t>
  </si>
  <si>
    <t xml:space="preserve">РАСЧЕТ ИНЫХ ЗАТРАТ</t>
  </si>
  <si>
    <t xml:space="preserve">При планировании бюджетных ассигнований на 2020 год и плановый период 2021-2022 годы главным распорядителем не подтверждена потребность на иные затраты</t>
  </si>
  <si>
    <t xml:space="preserve">ЗАТРАТЫ НА КОММУНАЛЬНЫЕ УСЛУГИ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</si>
  <si>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коммунальных услуг в объеме 61,0 тыс.рублей</t>
  </si>
  <si>
    <t xml:space="preserve">Наименование коммунальных услуг</t>
  </si>
  <si>
    <t xml:space="preserve">Ед. измерения нормы</t>
  </si>
  <si>
    <t xml:space="preserve">Утверждено Lim</t>
  </si>
  <si>
    <t xml:space="preserve">Объем муниципальной услуги</t>
  </si>
  <si>
    <t xml:space="preserve">Норма ресурса на оказание услуги, выполнения работ</t>
  </si>
  <si>
    <t xml:space="preserve">Тариф (цена)</t>
  </si>
  <si>
    <t xml:space="preserve">Нормативные затраты на единицу услуги, выполнения работы</t>
  </si>
  <si>
    <t xml:space="preserve">Электроэнергия</t>
  </si>
  <si>
    <t xml:space="preserve">кВт.час</t>
  </si>
  <si>
    <t xml:space="preserve">ЗАТРАТЫ НА СОДЕРЖАНИЕ ОБЪЕКТОВ НЕДВИЖИМОГО ИМУЩЕСТВА 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</si>
  <si>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содержание имущества 20,6 тыс. рублей.</t>
  </si>
  <si>
    <t xml:space="preserve">ЗАТРАТЫ НА ОПЛАТУ УСЛУГ СВЯЗИ, ТРАНСПОРТНЫЕ РАСХОДЫ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</si>
  <si>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услуг связи 3,1 тыс. рублей.</t>
  </si>
  <si>
    <t xml:space="preserve">        </t>
  </si>
  <si>
    <t xml:space="preserve">Расчет затрат напрочие общехозяйственные нужды</t>
  </si>
  <si>
    <t xml:space="preserve">При планировании бюджетных ассигнований на 2020 год и плановый период 2021-2022 годы главным распорядителем подтверждена потребность на оплату прочих услуг в объеме115,2 тыс. рублей</t>
  </si>
  <si>
    <t xml:space="preserve">Приложение 4</t>
  </si>
  <si>
    <t xml:space="preserve">к Постановлению Администрации Лахденпохского муниципального района №_____ от _____ </t>
  </si>
  <si>
    <t xml:space="preserve">БАЗОВЫЙ НОРМАТИВ ЗАТРАТ</t>
  </si>
  <si>
    <t xml:space="preserve">МБУК «Куркиекский краеведческий центр»</t>
  </si>
  <si>
    <t xml:space="preserve">Наименование муниципальной услуги</t>
  </si>
  <si>
    <t xml:space="preserve">Затраты, непосредственно связанные с оказанием услуги, руб.</t>
  </si>
  <si>
    <t xml:space="preserve">Затраты на общехозяйственные нужды, руб</t>
  </si>
  <si>
    <t xml:space="preserve">Базовый норматив затрат на оказание услуги, руб.</t>
  </si>
  <si>
    <t xml:space="preserve">Всего V предоствляемых услуг</t>
  </si>
  <si>
    <t xml:space="preserve">∑ затрат на оказание услуги</t>
  </si>
  <si>
    <t xml:space="preserve">ОТ1</t>
  </si>
  <si>
    <t xml:space="preserve">МЗ и ОЦДИ</t>
  </si>
  <si>
    <t xml:space="preserve">ИнЗ</t>
  </si>
  <si>
    <t xml:space="preserve">КУ</t>
  </si>
  <si>
    <t xml:space="preserve">СНИ</t>
  </si>
  <si>
    <t xml:space="preserve">УС</t>
  </si>
  <si>
    <t xml:space="preserve">ТУ</t>
  </si>
  <si>
    <t xml:space="preserve">ОТ2</t>
  </si>
  <si>
    <t xml:space="preserve">ПНЗ</t>
  </si>
  <si>
    <t xml:space="preserve">12=2+3+4+5+6+8+9+10+11</t>
  </si>
  <si>
    <t xml:space="preserve">14=12*13</t>
  </si>
  <si>
    <t xml:space="preserve">Коэффициент платной деятельности 3637011/3637011+354070  (ПД 2018 г.)=0,91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</si>
</sst>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#,##0"/>
    <numFmt numFmtId="166" formatCode="0.00"/>
    <numFmt numFmtId="167" formatCode="\ * #,##0.00&quot;    &quot;;\-* #,##0.00&quot;    &quot;;\ * \-#&quot;    &quot;;\ @\ "/>
    <numFmt numFmtId="168" formatCode="0.00000000"/>
    <numFmt numFmtId="169" formatCode="#,##0.00"/>
    <numFmt numFmtId="170" formatCode="0"/>
  </numFmts>
  <fonts count="1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color rgb="FF000000"/>
      <name val="Calibri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charset val="204"/>
    </font>
    <font>
      <b val="true"/>
      <sz val="11"/>
      <name val="Calibri"/>
      <family val="2"/>
      <charset val="204"/>
    </font>
    <font>
      <sz val="11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b val="true"/>
      <sz val="14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b val="true"/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7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1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8" fontId="7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7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70" fontId="4" fillId="0" borderId="2" xfId="1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3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3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2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2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1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2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H1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9" activeCellId="0" sqref="D19"/>
    </sheetView>
  </sheetViews>
  <sheetFormatPr defaultRowHeight="13.8" zeroHeight="false" outlineLevelRow="0" outlineLevelCol="0"/>
  <cols>
    <col collapsed="false" customWidth="true" hidden="false" outlineLevel="0" max="1" min="1" style="0" width="46.42"/>
    <col collapsed="false" customWidth="true" hidden="false" outlineLevel="0" max="2" min="2" style="0" width="8.71"/>
    <col collapsed="false" customWidth="true" hidden="false" outlineLevel="0" max="3" min="3" style="0" width="10"/>
    <col collapsed="false" customWidth="true" hidden="false" outlineLevel="0" max="4" min="4" style="0" width="36.67"/>
    <col collapsed="false" customWidth="true" hidden="false" outlineLevel="0" max="5" min="5" style="0" width="8.61"/>
    <col collapsed="false" customWidth="true" hidden="false" outlineLevel="0" max="6" min="6" style="0" width="10.84"/>
    <col collapsed="false" customWidth="true" hidden="false" outlineLevel="0" max="1025" min="7" style="0" width="8.71"/>
  </cols>
  <sheetData>
    <row r="1" customFormat="false" ht="13.8" hidden="false" customHeight="false" outlineLevel="0" collapsed="false">
      <c r="A1" s="1" t="s">
        <v>0</v>
      </c>
      <c r="B1" s="1"/>
      <c r="C1" s="1"/>
      <c r="D1" s="1"/>
      <c r="E1" s="1"/>
      <c r="F1" s="1"/>
      <c r="G1" s="2"/>
      <c r="H1" s="2"/>
    </row>
    <row r="2" customFormat="false" ht="13.8" hidden="false" customHeight="false" outlineLevel="0" collapsed="false">
      <c r="A2" s="1" t="s">
        <v>1</v>
      </c>
      <c r="B2" s="3"/>
      <c r="C2" s="3"/>
      <c r="D2" s="3"/>
      <c r="E2" s="3"/>
      <c r="F2" s="3"/>
      <c r="G2" s="2"/>
      <c r="H2" s="2"/>
    </row>
    <row r="3" customFormat="false" ht="27" hidden="false" customHeight="true" outlineLevel="0" collapsed="false">
      <c r="A3" s="4" t="s">
        <v>2</v>
      </c>
      <c r="B3" s="4"/>
      <c r="C3" s="4"/>
      <c r="D3" s="4"/>
      <c r="E3" s="4"/>
      <c r="F3" s="5"/>
      <c r="G3" s="2"/>
      <c r="H3" s="2"/>
    </row>
    <row r="4" customFormat="false" ht="27" hidden="false" customHeight="true" outlineLevel="0" collapsed="false">
      <c r="A4" s="4" t="s">
        <v>3</v>
      </c>
      <c r="B4" s="4"/>
      <c r="C4" s="4"/>
      <c r="D4" s="4"/>
      <c r="E4" s="4"/>
      <c r="F4" s="5"/>
      <c r="G4" s="2"/>
      <c r="H4" s="2"/>
    </row>
    <row r="5" customFormat="false" ht="27" hidden="false" customHeight="true" outlineLevel="0" collapsed="false">
      <c r="A5" s="4" t="s">
        <v>4</v>
      </c>
      <c r="B5" s="4"/>
      <c r="C5" s="4"/>
      <c r="D5" s="4"/>
      <c r="E5" s="4"/>
      <c r="F5" s="5"/>
      <c r="G5" s="2"/>
      <c r="H5" s="2"/>
    </row>
    <row r="6" customFormat="false" ht="27" hidden="false" customHeight="true" outlineLevel="0" collapsed="false">
      <c r="A6" s="4" t="s">
        <v>5</v>
      </c>
      <c r="B6" s="4"/>
      <c r="C6" s="4"/>
      <c r="D6" s="4"/>
      <c r="E6" s="4"/>
      <c r="F6" s="5"/>
      <c r="G6" s="2"/>
      <c r="H6" s="2"/>
    </row>
    <row r="7" customFormat="false" ht="39.75" hidden="false" customHeight="true" outlineLevel="0" collapsed="false">
      <c r="A7" s="4" t="s">
        <v>6</v>
      </c>
      <c r="B7" s="4"/>
      <c r="C7" s="4"/>
      <c r="D7" s="4"/>
      <c r="E7" s="4"/>
      <c r="F7" s="5"/>
      <c r="G7" s="2"/>
      <c r="H7" s="2"/>
    </row>
    <row r="8" customFormat="false" ht="46.5" hidden="false" customHeight="false" outlineLevel="0" collapsed="false">
      <c r="A8" s="5" t="s">
        <v>7</v>
      </c>
      <c r="B8" s="3"/>
      <c r="C8" s="3"/>
      <c r="D8" s="3"/>
      <c r="E8" s="3"/>
      <c r="F8" s="3"/>
      <c r="G8" s="2"/>
      <c r="H8" s="2"/>
    </row>
    <row r="9" customFormat="false" ht="13.8" hidden="false" customHeight="false" outlineLevel="0" collapsed="false">
      <c r="A9" s="3"/>
      <c r="B9" s="3"/>
      <c r="C9" s="3"/>
      <c r="D9" s="3"/>
      <c r="E9" s="3"/>
      <c r="F9" s="3"/>
      <c r="G9" s="2"/>
      <c r="H9" s="2"/>
    </row>
    <row r="10" customFormat="false" ht="35.25" hidden="false" customHeight="false" outlineLevel="0" collapsed="false">
      <c r="A10" s="6" t="s">
        <v>8</v>
      </c>
      <c r="B10" s="6" t="s">
        <v>9</v>
      </c>
      <c r="C10" s="6" t="s">
        <v>10</v>
      </c>
      <c r="D10" s="6" t="s">
        <v>11</v>
      </c>
      <c r="E10" s="6" t="s">
        <v>9</v>
      </c>
      <c r="F10" s="6" t="s">
        <v>10</v>
      </c>
      <c r="G10" s="7"/>
      <c r="H10" s="2"/>
    </row>
    <row r="11" customFormat="false" ht="13.8" hidden="false" customHeight="false" outlineLevel="0" collapsed="false">
      <c r="A11" s="8" t="s">
        <v>12</v>
      </c>
      <c r="B11" s="8" t="n">
        <v>2.5</v>
      </c>
      <c r="C11" s="8" t="n">
        <v>69969.19</v>
      </c>
      <c r="D11" s="8" t="s">
        <v>13</v>
      </c>
      <c r="E11" s="8" t="n">
        <v>1</v>
      </c>
      <c r="F11" s="8" t="n">
        <v>54121.32</v>
      </c>
      <c r="G11" s="2"/>
    </row>
    <row r="12" customFormat="false" ht="13.8" hidden="false" customHeight="false" outlineLevel="0" collapsed="false">
      <c r="A12" s="8"/>
      <c r="B12" s="8"/>
      <c r="C12" s="8"/>
      <c r="D12" s="8" t="s">
        <v>14</v>
      </c>
      <c r="E12" s="8" t="n">
        <v>0.5</v>
      </c>
      <c r="F12" s="8" t="n">
        <v>20963.45</v>
      </c>
      <c r="G12" s="2"/>
    </row>
    <row r="13" customFormat="false" ht="13.8" hidden="false" customHeight="false" outlineLevel="0" collapsed="false">
      <c r="A13" s="8"/>
      <c r="B13" s="8"/>
      <c r="C13" s="8"/>
      <c r="D13" s="8" t="s">
        <v>15</v>
      </c>
      <c r="E13" s="8" t="n">
        <v>1</v>
      </c>
      <c r="F13" s="8" t="n">
        <v>33968.55</v>
      </c>
      <c r="G13" s="2"/>
    </row>
    <row r="14" customFormat="false" ht="13.8" hidden="false" customHeight="false" outlineLevel="0" collapsed="false">
      <c r="A14" s="8"/>
      <c r="B14" s="8"/>
      <c r="C14" s="8"/>
      <c r="D14" s="8" t="s">
        <v>16</v>
      </c>
      <c r="E14" s="8" t="n">
        <v>3</v>
      </c>
      <c r="F14" s="8" t="n">
        <v>55836</v>
      </c>
    </row>
    <row r="15" customFormat="false" ht="13.8" hidden="false" customHeight="false" outlineLevel="0" collapsed="false">
      <c r="A15" s="8"/>
      <c r="B15" s="9" t="n">
        <f aca="false">SUM(B11:B14)</f>
        <v>2.5</v>
      </c>
      <c r="C15" s="9" t="n">
        <f aca="false">SUM(C11:C14)</f>
        <v>69969.19</v>
      </c>
      <c r="D15" s="8"/>
      <c r="E15" s="9" t="n">
        <f aca="false">SUM(E11:E14)</f>
        <v>5.5</v>
      </c>
      <c r="F15" s="9" t="n">
        <f aca="false">SUM(F11:F14)</f>
        <v>164889.32</v>
      </c>
    </row>
    <row r="16" customFormat="false" ht="13.8" hidden="false" customHeight="true" outlineLevel="0" collapsed="false">
      <c r="A16" s="6" t="s">
        <v>17</v>
      </c>
      <c r="B16" s="6"/>
      <c r="C16" s="6"/>
      <c r="D16" s="6" t="s">
        <v>18</v>
      </c>
      <c r="E16" s="6"/>
      <c r="F16" s="6"/>
    </row>
    <row r="17" customFormat="false" ht="45" hidden="false" customHeight="true" outlineLevel="0" collapsed="false">
      <c r="A17" s="6"/>
      <c r="B17" s="6"/>
      <c r="C17" s="6"/>
      <c r="D17" s="6"/>
      <c r="E17" s="6"/>
      <c r="F17" s="6"/>
    </row>
    <row r="19" customFormat="false" ht="13.8" hidden="false" customHeight="false" outlineLevel="0" collapsed="false">
      <c r="F19" s="10" t="n">
        <f aca="false">(C15+F15)*12*1.302-F12*12*1.302+F12*3.5*1.302</f>
        <v>3437426.85909</v>
      </c>
    </row>
  </sheetData>
  <mergeCells count="8">
    <mergeCell ref="A1:E1"/>
    <mergeCell ref="A3:E3"/>
    <mergeCell ref="A4:E4"/>
    <mergeCell ref="A5:E5"/>
    <mergeCell ref="A6:E6"/>
    <mergeCell ref="A7:E7"/>
    <mergeCell ref="A16:C17"/>
    <mergeCell ref="D16:F17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31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selection pane="topLeft" activeCell="A1" activeCellId="0" sqref="A1"/>
    </sheetView>
  </sheetViews>
  <sheetFormatPr defaultRowHeight="17.35" zeroHeight="false" outlineLevelRow="0" outlineLevelCol="0"/>
  <cols>
    <col collapsed="false" customWidth="true" hidden="false" outlineLevel="0" max="1" min="1" style="77" width="54.14"/>
    <col collapsed="false" customWidth="true" hidden="false" outlineLevel="0" max="2" min="2" style="77" width="12.78"/>
    <col collapsed="false" customWidth="true" hidden="false" outlineLevel="0" max="3" min="3" style="77" width="11.14"/>
    <col collapsed="false" customWidth="true" hidden="false" outlineLevel="0" max="4" min="4" style="77" width="9.85"/>
    <col collapsed="false" customWidth="true" hidden="false" outlineLevel="0" max="5" min="5" style="77" width="18.06"/>
    <col collapsed="false" customWidth="true" hidden="false" outlineLevel="0" max="6" min="6" style="77" width="9.85"/>
    <col collapsed="false" customWidth="true" hidden="false" outlineLevel="0" max="8" min="7" style="77" width="9.71"/>
    <col collapsed="false" customWidth="true" hidden="false" outlineLevel="0" max="9" min="9" style="77" width="10.85"/>
    <col collapsed="false" customWidth="true" hidden="false" outlineLevel="0" max="10" min="10" style="77" width="10.69"/>
    <col collapsed="false" customWidth="true" hidden="false" outlineLevel="0" max="11" min="11" style="77" width="24.17"/>
    <col collapsed="false" customWidth="true" hidden="false" outlineLevel="0" max="12" min="12" style="77" width="9.59"/>
    <col collapsed="false" customWidth="true" hidden="false" outlineLevel="0" max="13" min="13" style="77" width="15.14"/>
    <col collapsed="false" customWidth="true" hidden="false" outlineLevel="0" max="14" min="14" style="77" width="11.14"/>
    <col collapsed="false" customWidth="true" hidden="false" outlineLevel="0" max="1021" min="15" style="77" width="9.13"/>
    <col collapsed="false" customWidth="false" hidden="false" outlineLevel="0" max="1025" min="1022" style="77" width="11.52"/>
  </cols>
  <sheetData>
    <row r="1" customFormat="false" ht="17.35" hidden="false" customHeight="false" outlineLevel="0" collapsed="false">
      <c r="A1" s="78"/>
      <c r="B1" s="78"/>
      <c r="C1" s="78"/>
      <c r="D1" s="78"/>
      <c r="E1" s="78"/>
      <c r="F1" s="78"/>
      <c r="G1" s="78"/>
      <c r="H1" s="78"/>
      <c r="I1" s="78"/>
      <c r="J1" s="78"/>
      <c r="K1" s="79" t="s">
        <v>65</v>
      </c>
    </row>
    <row r="2" customFormat="false" ht="65.25" hidden="false" customHeight="false" outlineLevel="0" collapsed="false">
      <c r="A2" s="78"/>
      <c r="B2" s="78"/>
      <c r="C2" s="78"/>
      <c r="D2" s="78"/>
      <c r="E2" s="78"/>
      <c r="F2" s="78"/>
      <c r="G2" s="78"/>
      <c r="H2" s="78"/>
      <c r="I2" s="80"/>
      <c r="J2" s="80"/>
      <c r="K2" s="79" t="s">
        <v>66</v>
      </c>
    </row>
    <row r="3" customFormat="false" ht="17.35" hidden="false" customHeight="false" outlineLevel="0" collapsed="false">
      <c r="A3" s="78" t="s">
        <v>67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customFormat="false" ht="17.35" hidden="false" customHeight="false" outlineLevel="0" collapsed="false">
      <c r="A4" s="81" t="s">
        <v>68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customFormat="false" ht="48.75" hidden="false" customHeight="true" outlineLevel="0" collapsed="false">
      <c r="A5" s="82" t="s">
        <v>69</v>
      </c>
      <c r="B5" s="82" t="s">
        <v>70</v>
      </c>
      <c r="C5" s="82"/>
      <c r="D5" s="82"/>
      <c r="E5" s="82" t="s">
        <v>71</v>
      </c>
      <c r="F5" s="82"/>
      <c r="G5" s="82"/>
      <c r="H5" s="82"/>
      <c r="I5" s="82"/>
      <c r="J5" s="82"/>
      <c r="K5" s="82" t="s">
        <v>72</v>
      </c>
      <c r="L5" s="83" t="s">
        <v>73</v>
      </c>
      <c r="M5" s="83" t="s">
        <v>74</v>
      </c>
    </row>
    <row r="6" customFormat="false" ht="33" hidden="false" customHeight="false" outlineLevel="0" collapsed="false">
      <c r="A6" s="82"/>
      <c r="B6" s="82" t="s">
        <v>75</v>
      </c>
      <c r="C6" s="82" t="s">
        <v>76</v>
      </c>
      <c r="D6" s="82" t="s">
        <v>77</v>
      </c>
      <c r="E6" s="82" t="s">
        <v>78</v>
      </c>
      <c r="F6" s="82" t="s">
        <v>79</v>
      </c>
      <c r="G6" s="82" t="s">
        <v>80</v>
      </c>
      <c r="H6" s="82" t="s">
        <v>81</v>
      </c>
      <c r="I6" s="82" t="s">
        <v>82</v>
      </c>
      <c r="J6" s="82" t="s">
        <v>83</v>
      </c>
      <c r="K6" s="82"/>
      <c r="L6" s="83"/>
      <c r="M6" s="83"/>
    </row>
    <row r="7" customFormat="false" ht="33" hidden="false" customHeight="false" outlineLevel="0" collapsed="false">
      <c r="A7" s="84" t="n">
        <v>1</v>
      </c>
      <c r="B7" s="84" t="n">
        <v>2</v>
      </c>
      <c r="C7" s="84" t="n">
        <v>3</v>
      </c>
      <c r="D7" s="84" t="n">
        <v>4</v>
      </c>
      <c r="E7" s="84" t="n">
        <v>5</v>
      </c>
      <c r="F7" s="84" t="n">
        <v>6</v>
      </c>
      <c r="G7" s="84" t="n">
        <v>8</v>
      </c>
      <c r="H7" s="84" t="n">
        <v>9</v>
      </c>
      <c r="I7" s="84" t="n">
        <v>10</v>
      </c>
      <c r="J7" s="84" t="n">
        <v>11</v>
      </c>
      <c r="K7" s="85" t="s">
        <v>84</v>
      </c>
      <c r="L7" s="86"/>
      <c r="M7" s="86" t="s">
        <v>85</v>
      </c>
    </row>
    <row r="8" customFormat="false" ht="33" hidden="false" customHeight="false" outlineLevel="0" collapsed="false">
      <c r="A8" s="87" t="s">
        <v>40</v>
      </c>
      <c r="B8" s="88" t="n">
        <f aca="false">SUM('Заработная плата'!H8)</f>
        <v>191.327775096032</v>
      </c>
      <c r="C8" s="89" t="n">
        <f aca="false">SUM('Материальные затраты и ДИ( приобретение) '!F6)</f>
        <v>0</v>
      </c>
      <c r="D8" s="89" t="n">
        <f aca="false">SUM('Иные затраты'!F6)</f>
        <v>0</v>
      </c>
      <c r="E8" s="90" t="n">
        <f aca="false">SUM('Оплата КУ'!K5)</f>
        <v>7.64568918735585</v>
      </c>
      <c r="F8" s="89" t="n">
        <f aca="false">SUM('Содержание объектов недв.имущ.'!F6)</f>
        <v>1.11300366300366</v>
      </c>
      <c r="G8" s="89" t="n">
        <f aca="false">SUM('Содержание объектов,связь, тран'!F6)</f>
        <v>0.167490842490843</v>
      </c>
      <c r="H8" s="89"/>
      <c r="I8" s="89" t="n">
        <f aca="false">SUM('Зп не связ. с оказ.услуги '!H8)</f>
        <v>241.785692728878</v>
      </c>
      <c r="J8" s="89" t="n">
        <f aca="false">SUM('Прочие общехозяйственные нужды'!F6)</f>
        <v>6.22417582417582</v>
      </c>
      <c r="K8" s="91" t="n">
        <f aca="false">SUM(B8:J8)</f>
        <v>448.263827341937</v>
      </c>
      <c r="L8" s="86" t="n">
        <v>4000</v>
      </c>
      <c r="M8" s="86" t="n">
        <f aca="false">SUM(K8*L8)</f>
        <v>1793055.30936775</v>
      </c>
    </row>
    <row r="9" customFormat="false" ht="33" hidden="false" customHeight="false" outlineLevel="0" collapsed="false">
      <c r="A9" s="83" t="s">
        <v>30</v>
      </c>
      <c r="B9" s="88" t="n">
        <f aca="false">SUM('Заработная плата'!H12)</f>
        <v>13651.9713973105</v>
      </c>
      <c r="C9" s="89" t="n">
        <f aca="false">SUM('Материальные затраты и ДИ( приобретение) '!F8)</f>
        <v>0</v>
      </c>
      <c r="D9" s="89" t="n">
        <f aca="false">SUM('Иные затраты'!F8)</f>
        <v>0</v>
      </c>
      <c r="E9" s="90" t="n">
        <f aca="false">SUM('Оплата КУ'!K8)</f>
        <v>1266.8679057568</v>
      </c>
      <c r="F9" s="89" t="n">
        <f aca="false">SUM('Содержание объектов недв.имущ.'!F8)</f>
        <v>672.658051824718</v>
      </c>
      <c r="G9" s="89" t="n">
        <f aca="false">SUM('Содержание объектов,связь, тран'!F8)</f>
        <v>101.225240808574</v>
      </c>
      <c r="H9" s="89"/>
      <c r="I9" s="89" t="n">
        <f aca="false">SUM('Зп не связ. с оказ.услуги '!H12)</f>
        <v>57365.4045451869</v>
      </c>
      <c r="J9" s="89" t="n">
        <f aca="false">SUM('Прочие общехозяйственные нужды'!F8)</f>
        <v>3761.66056166056</v>
      </c>
      <c r="K9" s="91" t="n">
        <f aca="false">SUM(B9:J9)</f>
        <v>76819.7877025481</v>
      </c>
      <c r="L9" s="86" t="n">
        <v>6</v>
      </c>
      <c r="M9" s="86" t="n">
        <f aca="false">SUM(K9*L9)</f>
        <v>460918.726215288</v>
      </c>
    </row>
    <row r="10" customFormat="false" ht="48.75" hidden="false" customHeight="false" outlineLevel="0" collapsed="false">
      <c r="A10" s="83" t="s">
        <v>41</v>
      </c>
      <c r="B10" s="88" t="n">
        <f aca="false">SUM('Заработная плата'!H16)</f>
        <v>13651.9713973105</v>
      </c>
      <c r="C10" s="89" t="n">
        <f aca="false">SUM('Материальные затраты и ДИ( приобретение) '!F10)</f>
        <v>0</v>
      </c>
      <c r="D10" s="89" t="n">
        <f aca="false">SUM('Иные затраты'!F10)</f>
        <v>0</v>
      </c>
      <c r="E10" s="90" t="n">
        <f aca="false">SUM('Оплата КУ'!K11)</f>
        <v>1266.8679057568</v>
      </c>
      <c r="F10" s="89" t="n">
        <f aca="false">SUM('Содержание объектов недв.имущ.'!F10)</f>
        <v>672.658051824718</v>
      </c>
      <c r="G10" s="89" t="n">
        <f aca="false">SUM('Содержание объектов,связь, тран'!F10)</f>
        <v>101.225240808574</v>
      </c>
      <c r="H10" s="89"/>
      <c r="I10" s="89" t="n">
        <f aca="false">SUM('Зп не связ. с оказ.услуги '!H16)</f>
        <v>57365.4045451869</v>
      </c>
      <c r="J10" s="89" t="n">
        <f aca="false">SUM('Прочие общехозяйственные нужды'!F10)</f>
        <v>3761.66056166056</v>
      </c>
      <c r="K10" s="91" t="n">
        <f aca="false">SUM(B10:J10)</f>
        <v>76819.7877025481</v>
      </c>
      <c r="L10" s="86" t="n">
        <v>6</v>
      </c>
      <c r="M10" s="86" t="n">
        <f aca="false">SUM(K10*L10)</f>
        <v>460918.726215288</v>
      </c>
    </row>
    <row r="11" customFormat="false" ht="33" hidden="false" customHeight="false" outlineLevel="0" collapsed="false">
      <c r="A11" s="83" t="s">
        <v>32</v>
      </c>
      <c r="B11" s="88" t="n">
        <f aca="false">SUM('Заработная плата'!H20)</f>
        <v>8191.18283838629</v>
      </c>
      <c r="C11" s="89" t="n">
        <f aca="false">SUM('Материальные затраты и ДИ( приобретение) '!F12)</f>
        <v>0</v>
      </c>
      <c r="D11" s="89" t="n">
        <f aca="false">SUM('Иные затраты'!F12)</f>
        <v>0</v>
      </c>
      <c r="E11" s="90" t="n">
        <f aca="false">SUM('Оплата КУ'!K14)</f>
        <v>760.120743454077</v>
      </c>
      <c r="F11" s="89" t="n">
        <f aca="false">SUM('Содержание объектов недв.имущ.'!F12)</f>
        <v>403.594831094831</v>
      </c>
      <c r="G11" s="89" t="n">
        <f aca="false">SUM('Содержание объектов,связь, тран'!F12)</f>
        <v>60.7351444851445</v>
      </c>
      <c r="H11" s="89"/>
      <c r="I11" s="89" t="n">
        <f aca="false">SUM('Зп не связ. с оказ.услуги '!H20)</f>
        <v>34419.2427271122</v>
      </c>
      <c r="J11" s="89" t="n">
        <f aca="false">SUM('Прочие общехозяйственные нужды'!F12)</f>
        <v>2256.99633699634</v>
      </c>
      <c r="K11" s="91" t="n">
        <f aca="false">SUM(B11:J11)</f>
        <v>46091.8726215288</v>
      </c>
      <c r="L11" s="86" t="n">
        <v>10</v>
      </c>
      <c r="M11" s="86" t="n">
        <f aca="false">SUM(K11*L11)</f>
        <v>460918.726215288</v>
      </c>
    </row>
    <row r="12" customFormat="false" ht="80.25" hidden="false" customHeight="false" outlineLevel="0" collapsed="false">
      <c r="A12" s="83" t="s">
        <v>43</v>
      </c>
      <c r="B12" s="88" t="n">
        <f aca="false">SUM('Заработная плата'!H24)</f>
        <v>6846.00325202373</v>
      </c>
      <c r="C12" s="89" t="n">
        <f aca="false">SUM('Материальные затраты и ДИ( приобретение) '!F14)</f>
        <v>0</v>
      </c>
      <c r="D12" s="89" t="n">
        <f aca="false">SUM('Иные затраты'!F14)</f>
        <v>0</v>
      </c>
      <c r="E12" s="90" t="n">
        <f aca="false">SUM('Оплата КУ'!K17)</f>
        <v>634.46841224619</v>
      </c>
      <c r="F12" s="89" t="n">
        <f aca="false">SUM('Содержание объектов недв.имущ.'!F14)</f>
        <v>336.678367928368</v>
      </c>
      <c r="G12" s="89" t="n">
        <f aca="false">SUM('Содержание объектов,связь, тран'!F14)</f>
        <v>50.6651912901913</v>
      </c>
      <c r="H12" s="89"/>
      <c r="I12" s="89" t="n">
        <f aca="false">SUM('Зп не связ. с оказ.услуги '!H24)</f>
        <v>28682.7022725935</v>
      </c>
      <c r="J12" s="89" t="n">
        <f aca="false">SUM('Прочие общехозяйственные нужды'!F14)</f>
        <v>1882.78388278388</v>
      </c>
      <c r="K12" s="91" t="n">
        <f aca="false">SUM(B12:J12)</f>
        <v>38433.3013788658</v>
      </c>
      <c r="L12" s="86" t="n">
        <v>12</v>
      </c>
      <c r="M12" s="86" t="n">
        <f aca="false">SUM(K12*L12)</f>
        <v>461199.61654639</v>
      </c>
    </row>
    <row r="13" customFormat="false" ht="17.35" hidden="false" customHeight="false" outlineLevel="0" collapsed="false">
      <c r="A13" s="83"/>
      <c r="B13" s="92"/>
      <c r="C13" s="89"/>
      <c r="D13" s="89"/>
      <c r="E13" s="88"/>
      <c r="F13" s="88"/>
      <c r="G13" s="89"/>
      <c r="H13" s="89"/>
      <c r="I13" s="89"/>
      <c r="J13" s="89"/>
      <c r="K13" s="91"/>
      <c r="L13" s="86"/>
      <c r="M13" s="86"/>
    </row>
    <row r="14" customFormat="false" ht="17.35" hidden="false" customHeight="false" outlineLevel="0" collapsed="false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8"/>
      <c r="L14" s="86"/>
      <c r="M14" s="93" t="n">
        <f aca="false">SUM(M8:M12)</f>
        <v>3637011.10456</v>
      </c>
    </row>
    <row r="15" customFormat="false" ht="17.35" hidden="false" customHeight="false" outlineLevel="0" collapsed="false">
      <c r="A15" s="77" t="s">
        <v>86</v>
      </c>
      <c r="B15" s="94"/>
      <c r="K15" s="95"/>
    </row>
    <row r="16" customFormat="false" ht="17.35" hidden="false" customHeight="false" outlineLevel="0" collapsed="false">
      <c r="M16" s="77" t="n">
        <f aca="false">M14/(M14+354070)</f>
        <v>0.911284689355108</v>
      </c>
    </row>
    <row r="17" customFormat="false" ht="17.35" hidden="false" customHeight="false" outlineLevel="0" collapsed="false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</row>
    <row r="19" customFormat="false" ht="17.35" hidden="false" customHeight="false" outlineLevel="0" collapsed="false">
      <c r="A19" s="77" t="n">
        <v>6</v>
      </c>
    </row>
    <row r="21" customFormat="false" ht="17.35" hidden="false" customHeight="false" outlineLevel="0" collapsed="false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  <c r="M21" s="96"/>
    </row>
    <row r="31" customFormat="false" ht="17.35" hidden="false" customHeight="false" outlineLevel="0" collapsed="false">
      <c r="K31" s="77" t="n">
        <v>6</v>
      </c>
    </row>
  </sheetData>
  <mergeCells count="10">
    <mergeCell ref="A3:K3"/>
    <mergeCell ref="A4:K4"/>
    <mergeCell ref="A5:A6"/>
    <mergeCell ref="B5:D5"/>
    <mergeCell ref="E5:J5"/>
    <mergeCell ref="K5:K6"/>
    <mergeCell ref="L5:L6"/>
    <mergeCell ref="M5:M6"/>
    <mergeCell ref="A17:M17"/>
    <mergeCell ref="A21:M21"/>
  </mergeCells>
  <printOptions headings="false" gridLines="false" gridLinesSet="true" horizontalCentered="false" verticalCentered="false"/>
  <pageMargins left="0.708333333333333" right="0.590277777777778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17"/>
  <sheetViews>
    <sheetView showFormulas="false" showGridLines="true" showRowColHeaders="true" showZeros="true" rightToLeft="false" tabSelected="false" showOutlineSymbols="true" defaultGridColor="true" view="normal" topLeftCell="A5" colorId="64" zoomScale="100" zoomScaleNormal="100" zoomScalePageLayoutView="100" workbookViewId="0">
      <selection pane="topLeft" activeCell="H32" activeCellId="0" sqref="H32"/>
    </sheetView>
  </sheetViews>
  <sheetFormatPr defaultRowHeight="13.8" zeroHeight="false" outlineLevelRow="0" outlineLevelCol="0"/>
  <cols>
    <col collapsed="false" customWidth="true" hidden="false" outlineLevel="0" max="1" min="1" style="73" width="77.43"/>
    <col collapsed="false" customWidth="true" hidden="false" outlineLevel="0" max="2" min="2" style="73" width="12.71"/>
    <col collapsed="false" customWidth="true" hidden="false" outlineLevel="0" max="3" min="3" style="73" width="11.14"/>
    <col collapsed="false" customWidth="true" hidden="false" outlineLevel="0" max="6" min="4" style="73" width="9.85"/>
    <col collapsed="false" customWidth="true" hidden="false" outlineLevel="0" max="7" min="7" style="73" width="9.42"/>
    <col collapsed="false" customWidth="true" hidden="false" outlineLevel="0" max="9" min="8" style="73" width="9.71"/>
    <col collapsed="false" customWidth="true" hidden="false" outlineLevel="0" max="11" min="10" style="73" width="10.85"/>
    <col collapsed="false" customWidth="true" hidden="false" outlineLevel="0" max="12" min="12" style="73" width="38.9"/>
    <col collapsed="false" customWidth="true" hidden="false" outlineLevel="0" max="13" min="13" style="73" width="9.42"/>
    <col collapsed="false" customWidth="true" hidden="false" outlineLevel="0" max="14" min="14" style="73" width="11.14"/>
    <col collapsed="false" customWidth="true" hidden="false" outlineLevel="0" max="15" min="15" style="73" width="11.3"/>
    <col collapsed="false" customWidth="true" hidden="false" outlineLevel="0" max="16" min="16" style="73" width="11.14"/>
    <col collapsed="false" customWidth="true" hidden="false" outlineLevel="0" max="1025" min="17" style="73" width="9.13"/>
  </cols>
  <sheetData>
    <row r="1" customFormat="false" ht="15" hidden="false" customHeight="false" outlineLevel="0" collapsed="false">
      <c r="A1" s="97"/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customFormat="false" ht="15" hidden="false" customHeight="true" outlineLevel="0" collapsed="false">
      <c r="A2" s="97"/>
      <c r="B2" s="97"/>
      <c r="C2" s="97"/>
      <c r="D2" s="97"/>
      <c r="E2" s="97"/>
      <c r="F2" s="97"/>
      <c r="G2" s="97"/>
      <c r="H2" s="97"/>
      <c r="I2" s="97"/>
      <c r="J2" s="98"/>
      <c r="K2" s="99"/>
      <c r="L2" s="99"/>
      <c r="M2" s="100"/>
    </row>
    <row r="3" customFormat="false" ht="41.25" hidden="false" customHeight="true" outlineLevel="0" collapsed="false">
      <c r="A3" s="97"/>
      <c r="B3" s="97"/>
      <c r="C3" s="97"/>
      <c r="D3" s="97"/>
      <c r="E3" s="97"/>
      <c r="F3" s="97"/>
      <c r="G3" s="97"/>
      <c r="H3" s="97"/>
      <c r="I3" s="97"/>
      <c r="J3" s="97"/>
      <c r="K3" s="99"/>
      <c r="L3" s="99"/>
      <c r="M3" s="100"/>
    </row>
    <row r="4" customFormat="false" ht="15" hidden="false" customHeight="false" outlineLevel="0" collapsed="false">
      <c r="A4" s="101"/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97"/>
    </row>
    <row r="5" customFormat="false" ht="41.25" hidden="false" customHeight="true" outlineLevel="0" collapsed="false">
      <c r="A5" s="101"/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0"/>
    </row>
    <row r="6" customFormat="false" ht="15" hidden="false" customHeight="false" outlineLevel="0" collapsed="false">
      <c r="A6" s="102"/>
      <c r="B6" s="102"/>
      <c r="C6" s="102"/>
      <c r="D6" s="102"/>
      <c r="E6" s="102"/>
      <c r="F6" s="102"/>
      <c r="G6" s="102"/>
      <c r="H6" s="102"/>
      <c r="I6" s="102"/>
      <c r="J6" s="102"/>
      <c r="K6" s="103"/>
      <c r="L6" s="0"/>
    </row>
    <row r="7" customFormat="false" ht="15" hidden="false" customHeight="false" outlineLevel="0" collapsed="false">
      <c r="A7" s="104"/>
      <c r="B7" s="105"/>
      <c r="C7" s="106"/>
      <c r="D7" s="106"/>
      <c r="E7" s="106"/>
      <c r="F7" s="106"/>
      <c r="G7" s="106"/>
      <c r="H7" s="106"/>
      <c r="I7" s="106"/>
      <c r="J7" s="106"/>
      <c r="K7" s="107"/>
      <c r="L7" s="0"/>
    </row>
    <row r="8" customFormat="false" ht="15" hidden="false" customHeight="false" outlineLevel="0" collapsed="false">
      <c r="A8" s="108"/>
      <c r="B8" s="105"/>
      <c r="C8" s="106"/>
      <c r="D8" s="106"/>
      <c r="E8" s="106"/>
      <c r="F8" s="106"/>
      <c r="G8" s="106"/>
      <c r="H8" s="106"/>
      <c r="I8" s="106"/>
      <c r="J8" s="106"/>
      <c r="K8" s="107"/>
      <c r="L8" s="0"/>
    </row>
    <row r="9" customFormat="false" ht="15" hidden="false" customHeight="false" outlineLevel="0" collapsed="false">
      <c r="A9" s="108"/>
      <c r="B9" s="105"/>
      <c r="C9" s="106"/>
      <c r="D9" s="106"/>
      <c r="E9" s="105"/>
      <c r="F9" s="106"/>
      <c r="G9" s="106"/>
      <c r="H9" s="106"/>
      <c r="I9" s="106"/>
      <c r="J9" s="106"/>
      <c r="K9" s="107"/>
      <c r="L9" s="0"/>
    </row>
    <row r="10" customFormat="false" ht="15" hidden="false" customHeight="false" outlineLevel="0" collapsed="false">
      <c r="A10" s="108"/>
      <c r="B10" s="105"/>
      <c r="C10" s="106"/>
      <c r="D10" s="106"/>
      <c r="E10" s="105"/>
      <c r="F10" s="106"/>
      <c r="G10" s="106"/>
      <c r="H10" s="106"/>
      <c r="I10" s="106"/>
      <c r="J10" s="106"/>
      <c r="K10" s="107"/>
      <c r="L10" s="0"/>
    </row>
    <row r="11" customFormat="false" ht="15" hidden="false" customHeight="false" outlineLevel="0" collapsed="false">
      <c r="A11" s="108"/>
      <c r="B11" s="105"/>
      <c r="C11" s="106"/>
      <c r="D11" s="106"/>
      <c r="E11" s="105"/>
      <c r="F11" s="106"/>
      <c r="G11" s="106"/>
      <c r="H11" s="106"/>
      <c r="I11" s="106"/>
      <c r="J11" s="106"/>
      <c r="K11" s="107"/>
      <c r="L11" s="0"/>
    </row>
    <row r="12" customFormat="false" ht="15" hidden="false" customHeight="false" outlineLevel="0" collapsed="false">
      <c r="A12" s="108"/>
      <c r="B12" s="105"/>
      <c r="C12" s="106"/>
      <c r="D12" s="106"/>
      <c r="E12" s="105"/>
      <c r="F12" s="106"/>
      <c r="G12" s="106"/>
      <c r="H12" s="106"/>
      <c r="I12" s="106"/>
      <c r="J12" s="106"/>
      <c r="K12" s="107"/>
      <c r="L12" s="0"/>
    </row>
    <row r="13" customFormat="false" ht="15" hidden="false" customHeight="false" outlineLevel="0" collapsed="false">
      <c r="A13" s="108"/>
      <c r="B13" s="105"/>
      <c r="C13" s="106"/>
      <c r="D13" s="106"/>
      <c r="E13" s="105"/>
      <c r="F13" s="106"/>
      <c r="G13" s="106"/>
      <c r="H13" s="106"/>
      <c r="I13" s="106"/>
      <c r="J13" s="106"/>
      <c r="K13" s="107"/>
      <c r="L13" s="0"/>
    </row>
    <row r="14" customFormat="false" ht="15" hidden="false" customHeight="false" outlineLevel="0" collapsed="false">
      <c r="A14" s="108"/>
      <c r="B14" s="105"/>
      <c r="C14" s="106"/>
      <c r="D14" s="106"/>
      <c r="E14" s="105"/>
      <c r="F14" s="106"/>
      <c r="G14" s="106"/>
      <c r="H14" s="106"/>
      <c r="I14" s="106"/>
      <c r="J14" s="106"/>
      <c r="K14" s="107"/>
      <c r="L14" s="0"/>
    </row>
    <row r="15" customFormat="false" ht="15" hidden="false" customHeight="false" outlineLevel="0" collapsed="false">
      <c r="A15" s="108"/>
      <c r="B15" s="105"/>
      <c r="C15" s="106"/>
      <c r="D15" s="106"/>
      <c r="E15" s="105"/>
      <c r="F15" s="106"/>
      <c r="G15" s="106"/>
      <c r="H15" s="106"/>
      <c r="I15" s="106"/>
      <c r="J15" s="106"/>
      <c r="K15" s="107"/>
      <c r="L15" s="0"/>
      <c r="O15" s="109"/>
    </row>
    <row r="16" customFormat="false" ht="13.8" hidden="false" customHeight="false" outlineLevel="0" collapsed="false">
      <c r="A16" s="0"/>
      <c r="B16" s="0"/>
      <c r="C16" s="0"/>
      <c r="D16" s="0"/>
      <c r="E16" s="0"/>
      <c r="F16" s="0"/>
      <c r="G16" s="0"/>
      <c r="H16" s="0"/>
      <c r="I16" s="0"/>
      <c r="J16" s="0"/>
      <c r="K16" s="0"/>
      <c r="L16" s="0"/>
      <c r="O16" s="109"/>
    </row>
    <row r="17" customFormat="false" ht="15" hidden="false" customHeight="false" outlineLevel="0" collapsed="false"/>
    <row r="18" customFormat="false" ht="15" hidden="false" customHeight="false" outlineLevel="0" collapsed="false"/>
  </sheetData>
  <mergeCells count="8">
    <mergeCell ref="A1:L1"/>
    <mergeCell ref="K2:L2"/>
    <mergeCell ref="D3:F3"/>
    <mergeCell ref="K3:L3"/>
    <mergeCell ref="A4:A5"/>
    <mergeCell ref="B4:D4"/>
    <mergeCell ref="E4:J4"/>
    <mergeCell ref="K4:K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54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I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5" activeCellId="0" sqref="F25"/>
    </sheetView>
  </sheetViews>
  <sheetFormatPr defaultRowHeight="13.8" zeroHeight="false" outlineLevelRow="0" outlineLevelCol="0"/>
  <cols>
    <col collapsed="false" customWidth="true" hidden="false" outlineLevel="0" max="1" min="1" style="11" width="24.28"/>
    <col collapsed="false" customWidth="true" hidden="false" outlineLevel="0" max="4" min="2" style="11" width="7.66"/>
    <col collapsed="false" customWidth="true" hidden="false" outlineLevel="0" max="5" min="5" style="11" width="9.13"/>
    <col collapsed="false" customWidth="true" hidden="false" outlineLevel="0" max="6" min="6" style="11" width="9.86"/>
    <col collapsed="false" customWidth="true" hidden="false" outlineLevel="0" max="7" min="7" style="11" width="8.71"/>
    <col collapsed="false" customWidth="true" hidden="false" outlineLevel="0" max="8" min="8" style="11" width="10.12"/>
    <col collapsed="false" customWidth="true" hidden="false" outlineLevel="0" max="9" min="9" style="11" width="15.84"/>
    <col collapsed="false" customWidth="true" hidden="false" outlineLevel="0" max="1025" min="10" style="11" width="9.13"/>
  </cols>
  <sheetData>
    <row r="1" customFormat="false" ht="24" hidden="false" customHeight="true" outlineLevel="0" collapsed="false">
      <c r="A1" s="12" t="s">
        <v>19</v>
      </c>
      <c r="B1" s="12"/>
      <c r="C1" s="12"/>
      <c r="D1" s="12"/>
      <c r="E1" s="12"/>
      <c r="F1" s="12"/>
      <c r="G1" s="12"/>
      <c r="H1" s="12"/>
      <c r="I1" s="12"/>
    </row>
    <row r="2" customFormat="false" ht="46.5" hidden="false" customHeight="true" outlineLevel="0" collapsed="false">
      <c r="A2" s="13" t="s">
        <v>20</v>
      </c>
      <c r="B2" s="13"/>
      <c r="C2" s="13"/>
      <c r="D2" s="13"/>
      <c r="E2" s="13"/>
      <c r="F2" s="13"/>
      <c r="G2" s="13"/>
      <c r="H2" s="13"/>
      <c r="I2" s="13"/>
    </row>
    <row r="3" customFormat="false" ht="69" hidden="false" customHeight="false" outlineLevel="0" collapsed="false">
      <c r="A3" s="14" t="s">
        <v>21</v>
      </c>
      <c r="B3" s="14" t="s">
        <v>22</v>
      </c>
      <c r="C3" s="14" t="s">
        <v>23</v>
      </c>
      <c r="D3" s="14" t="s">
        <v>9</v>
      </c>
      <c r="E3" s="14" t="s">
        <v>10</v>
      </c>
      <c r="F3" s="14" t="s">
        <v>24</v>
      </c>
      <c r="G3" s="14" t="s">
        <v>25</v>
      </c>
      <c r="H3" s="14" t="s">
        <v>26</v>
      </c>
      <c r="I3" s="14" t="s">
        <v>27</v>
      </c>
    </row>
    <row r="4" customFormat="false" ht="13.8" hidden="false" customHeight="false" outlineLevel="0" collapsed="false">
      <c r="A4" s="15" t="n">
        <v>1</v>
      </c>
      <c r="B4" s="15"/>
      <c r="C4" s="15"/>
      <c r="D4" s="15" t="n">
        <v>2</v>
      </c>
      <c r="E4" s="15" t="n">
        <v>3</v>
      </c>
      <c r="F4" s="15"/>
      <c r="G4" s="15" t="n">
        <v>5</v>
      </c>
      <c r="H4" s="15" t="n">
        <v>6</v>
      </c>
      <c r="I4" s="16" t="n">
        <v>8</v>
      </c>
    </row>
    <row r="5" s="18" customFormat="true" ht="13.8" hidden="false" customHeight="true" outlineLevel="0" collapsed="false">
      <c r="A5" s="17" t="s">
        <v>28</v>
      </c>
      <c r="B5" s="17"/>
      <c r="C5" s="17"/>
      <c r="D5" s="17"/>
      <c r="E5" s="17"/>
      <c r="F5" s="17"/>
      <c r="G5" s="17"/>
      <c r="H5" s="17"/>
      <c r="I5" s="17"/>
    </row>
    <row r="6" customFormat="false" ht="13.8" hidden="false" customHeight="false" outlineLevel="0" collapsed="false">
      <c r="A6" s="8" t="s">
        <v>12</v>
      </c>
      <c r="B6" s="8" t="n">
        <v>4551</v>
      </c>
      <c r="C6" s="8" t="n">
        <v>3186</v>
      </c>
      <c r="D6" s="19" t="n">
        <v>2.5</v>
      </c>
      <c r="E6" s="8" t="n">
        <v>69969.19</v>
      </c>
      <c r="F6" s="19" t="n">
        <f aca="false">E6*12*1.302</f>
        <v>1093198.62456</v>
      </c>
      <c r="G6" s="19" t="n">
        <v>4000</v>
      </c>
      <c r="H6" s="20" t="n">
        <f aca="false">F6/G6/B6*C6</f>
        <v>191.327775096032</v>
      </c>
      <c r="I6" s="21" t="n">
        <f aca="false">G6*H6</f>
        <v>765311.100384127</v>
      </c>
    </row>
    <row r="7" customFormat="false" ht="13.8" hidden="false" customHeight="false" outlineLevel="0" collapsed="false">
      <c r="A7" s="8"/>
      <c r="B7" s="8"/>
      <c r="C7" s="8"/>
      <c r="D7" s="19"/>
      <c r="E7" s="8"/>
      <c r="F7" s="19"/>
      <c r="G7" s="19"/>
      <c r="H7" s="20"/>
      <c r="I7" s="21"/>
    </row>
    <row r="8" customFormat="false" ht="13.8" hidden="false" customHeight="false" outlineLevel="0" collapsed="false">
      <c r="A8" s="22" t="s">
        <v>29</v>
      </c>
      <c r="B8" s="22" t="n">
        <f aca="false">B6+B7</f>
        <v>4551</v>
      </c>
      <c r="C8" s="22" t="n">
        <f aca="false">C6+C7</f>
        <v>3186</v>
      </c>
      <c r="D8" s="22" t="n">
        <f aca="false">D6+D7</f>
        <v>2.5</v>
      </c>
      <c r="E8" s="22" t="n">
        <f aca="false">E6+E7</f>
        <v>69969.19</v>
      </c>
      <c r="F8" s="22" t="n">
        <f aca="false">F6+F7</f>
        <v>1093198.62456</v>
      </c>
      <c r="G8" s="22" t="n">
        <v>4000</v>
      </c>
      <c r="H8" s="22" t="n">
        <f aca="false">H6+H7</f>
        <v>191.327775096032</v>
      </c>
      <c r="I8" s="23" t="n">
        <f aca="false">G8*H8</f>
        <v>765311.100384127</v>
      </c>
    </row>
    <row r="9" s="18" customFormat="true" ht="15" hidden="false" customHeight="false" outlineLevel="0" collapsed="false">
      <c r="A9" s="24" t="s">
        <v>30</v>
      </c>
      <c r="B9" s="24"/>
      <c r="C9" s="24"/>
      <c r="D9" s="24"/>
      <c r="E9" s="24"/>
      <c r="F9" s="24"/>
      <c r="G9" s="24"/>
      <c r="H9" s="24"/>
      <c r="I9" s="24"/>
    </row>
    <row r="10" customFormat="false" ht="13.8" hidden="false" customHeight="false" outlineLevel="0" collapsed="false">
      <c r="A10" s="8" t="s">
        <v>12</v>
      </c>
      <c r="B10" s="22" t="n">
        <f aca="false">B8+B9</f>
        <v>4551</v>
      </c>
      <c r="C10" s="8" t="n">
        <v>341</v>
      </c>
      <c r="D10" s="19" t="n">
        <v>2.5</v>
      </c>
      <c r="E10" s="8" t="n">
        <v>69969.19</v>
      </c>
      <c r="F10" s="19" t="n">
        <f aca="false">E10*12*1.302</f>
        <v>1093198.62456</v>
      </c>
      <c r="G10" s="19" t="n">
        <v>6</v>
      </c>
      <c r="H10" s="20" t="n">
        <f aca="false">F10/G10/B10*C10</f>
        <v>13651.9713973105</v>
      </c>
      <c r="I10" s="21" t="n">
        <f aca="false">G10*H10</f>
        <v>81911.8283838629</v>
      </c>
    </row>
    <row r="11" customFormat="false" ht="13.8" hidden="false" customHeight="false" outlineLevel="0" collapsed="false">
      <c r="A11" s="8"/>
      <c r="B11" s="8"/>
      <c r="C11" s="8"/>
      <c r="D11" s="19"/>
      <c r="E11" s="8"/>
      <c r="F11" s="19"/>
      <c r="G11" s="19"/>
      <c r="H11" s="20"/>
      <c r="I11" s="21"/>
    </row>
    <row r="12" customFormat="false" ht="13.8" hidden="false" customHeight="false" outlineLevel="0" collapsed="false">
      <c r="A12" s="22" t="s">
        <v>29</v>
      </c>
      <c r="B12" s="22" t="n">
        <f aca="false">B10+B11</f>
        <v>4551</v>
      </c>
      <c r="C12" s="22" t="n">
        <v>341</v>
      </c>
      <c r="D12" s="22" t="n">
        <f aca="false">D10+D11</f>
        <v>2.5</v>
      </c>
      <c r="E12" s="22" t="n">
        <f aca="false">E10+E11</f>
        <v>69969.19</v>
      </c>
      <c r="F12" s="22" t="n">
        <f aca="false">F10+F11</f>
        <v>1093198.62456</v>
      </c>
      <c r="G12" s="22" t="n">
        <v>6</v>
      </c>
      <c r="H12" s="22" t="n">
        <f aca="false">H10+H11</f>
        <v>13651.9713973105</v>
      </c>
      <c r="I12" s="23" t="n">
        <f aca="false">G12*H12</f>
        <v>81911.8283838629</v>
      </c>
    </row>
    <row r="13" customFormat="false" ht="27" hidden="false" customHeight="true" outlineLevel="0" collapsed="false">
      <c r="A13" s="25" t="s">
        <v>31</v>
      </c>
      <c r="B13" s="25"/>
      <c r="C13" s="25"/>
      <c r="D13" s="25"/>
      <c r="E13" s="25"/>
      <c r="F13" s="25"/>
      <c r="G13" s="25"/>
      <c r="H13" s="25"/>
      <c r="I13" s="25"/>
    </row>
    <row r="14" customFormat="false" ht="13.8" hidden="false" customHeight="false" outlineLevel="0" collapsed="false">
      <c r="A14" s="8" t="s">
        <v>12</v>
      </c>
      <c r="B14" s="22" t="n">
        <f aca="false">B8+B13</f>
        <v>4551</v>
      </c>
      <c r="C14" s="8" t="n">
        <v>341</v>
      </c>
      <c r="D14" s="19" t="n">
        <v>2.5</v>
      </c>
      <c r="E14" s="8" t="n">
        <v>69969.19</v>
      </c>
      <c r="F14" s="19" t="n">
        <f aca="false">E14*12*1.302</f>
        <v>1093198.62456</v>
      </c>
      <c r="G14" s="19" t="n">
        <v>6</v>
      </c>
      <c r="H14" s="20" t="n">
        <f aca="false">F14/G14/B14*C14</f>
        <v>13651.9713973105</v>
      </c>
      <c r="I14" s="21" t="n">
        <f aca="false">G14*H14</f>
        <v>81911.8283838629</v>
      </c>
    </row>
    <row r="15" customFormat="false" ht="13.8" hidden="false" customHeight="false" outlineLevel="0" collapsed="false">
      <c r="A15" s="8"/>
      <c r="B15" s="8"/>
      <c r="C15" s="8"/>
      <c r="D15" s="19"/>
      <c r="E15" s="8"/>
      <c r="F15" s="19"/>
      <c r="G15" s="19"/>
      <c r="H15" s="20"/>
      <c r="I15" s="21"/>
    </row>
    <row r="16" customFormat="false" ht="13.8" hidden="false" customHeight="false" outlineLevel="0" collapsed="false">
      <c r="A16" s="22" t="s">
        <v>29</v>
      </c>
      <c r="B16" s="22" t="n">
        <f aca="false">B14+B15</f>
        <v>4551</v>
      </c>
      <c r="C16" s="22" t="n">
        <v>341</v>
      </c>
      <c r="D16" s="22" t="n">
        <f aca="false">D14+D15</f>
        <v>2.5</v>
      </c>
      <c r="E16" s="22" t="n">
        <f aca="false">E14+E15</f>
        <v>69969.19</v>
      </c>
      <c r="F16" s="22" t="n">
        <f aca="false">F14+F15</f>
        <v>1093198.62456</v>
      </c>
      <c r="G16" s="22" t="n">
        <f aca="false">SUM(G14)</f>
        <v>6</v>
      </c>
      <c r="H16" s="22" t="n">
        <f aca="false">H14+H15</f>
        <v>13651.9713973105</v>
      </c>
      <c r="I16" s="23" t="n">
        <f aca="false">G16*H16</f>
        <v>81911.8283838629</v>
      </c>
    </row>
    <row r="17" customFormat="false" ht="15" hidden="false" customHeight="false" outlineLevel="0" collapsed="false">
      <c r="A17" s="24" t="s">
        <v>32</v>
      </c>
      <c r="B17" s="24"/>
      <c r="C17" s="24"/>
      <c r="D17" s="24"/>
      <c r="E17" s="24"/>
      <c r="F17" s="24"/>
      <c r="G17" s="24"/>
      <c r="H17" s="24"/>
      <c r="I17" s="24"/>
    </row>
    <row r="18" customFormat="false" ht="13.8" hidden="false" customHeight="false" outlineLevel="0" collapsed="false">
      <c r="A18" s="8" t="s">
        <v>12</v>
      </c>
      <c r="B18" s="22" t="n">
        <f aca="false">B12+B17</f>
        <v>4551</v>
      </c>
      <c r="C18" s="8" t="n">
        <v>341</v>
      </c>
      <c r="D18" s="19" t="n">
        <v>2.5</v>
      </c>
      <c r="E18" s="8" t="n">
        <v>69969.19</v>
      </c>
      <c r="F18" s="19" t="n">
        <f aca="false">E18*12*1.302</f>
        <v>1093198.62456</v>
      </c>
      <c r="G18" s="19" t="n">
        <v>10</v>
      </c>
      <c r="H18" s="20" t="n">
        <f aca="false">F18/G18/B18*C18</f>
        <v>8191.18283838629</v>
      </c>
      <c r="I18" s="21" t="n">
        <f aca="false">G18*H18</f>
        <v>81911.8283838629</v>
      </c>
    </row>
    <row r="19" customFormat="false" ht="13.8" hidden="false" customHeight="false" outlineLevel="0" collapsed="false">
      <c r="A19" s="8"/>
      <c r="B19" s="8"/>
      <c r="C19" s="8"/>
      <c r="D19" s="19"/>
      <c r="E19" s="8"/>
      <c r="F19" s="19"/>
      <c r="G19" s="19"/>
      <c r="H19" s="20"/>
      <c r="I19" s="21"/>
    </row>
    <row r="20" customFormat="false" ht="13.8" hidden="false" customHeight="false" outlineLevel="0" collapsed="false">
      <c r="A20" s="22" t="s">
        <v>29</v>
      </c>
      <c r="B20" s="22" t="n">
        <f aca="false">B18+B19</f>
        <v>4551</v>
      </c>
      <c r="C20" s="22" t="n">
        <v>341</v>
      </c>
      <c r="D20" s="22" t="n">
        <f aca="false">D18+D19</f>
        <v>2.5</v>
      </c>
      <c r="E20" s="22" t="n">
        <f aca="false">E18+E19</f>
        <v>69969.19</v>
      </c>
      <c r="F20" s="22" t="n">
        <f aca="false">F18+F19</f>
        <v>1093198.62456</v>
      </c>
      <c r="G20" s="22" t="n">
        <v>10</v>
      </c>
      <c r="H20" s="22" t="n">
        <f aca="false">H18+H19</f>
        <v>8191.18283838629</v>
      </c>
      <c r="I20" s="23" t="n">
        <f aca="false">G20*H20</f>
        <v>81911.8283838629</v>
      </c>
    </row>
    <row r="21" customFormat="false" ht="24" hidden="false" customHeight="true" outlineLevel="0" collapsed="false">
      <c r="A21" s="12" t="s">
        <v>33</v>
      </c>
      <c r="B21" s="12"/>
      <c r="C21" s="12"/>
      <c r="D21" s="12"/>
      <c r="E21" s="12"/>
      <c r="F21" s="12"/>
      <c r="G21" s="12"/>
      <c r="H21" s="12"/>
      <c r="I21" s="12"/>
    </row>
    <row r="22" customFormat="false" ht="13.8" hidden="false" customHeight="false" outlineLevel="0" collapsed="false">
      <c r="A22" s="8" t="s">
        <v>12</v>
      </c>
      <c r="B22" s="22" t="n">
        <f aca="false">B20+B21</f>
        <v>4551</v>
      </c>
      <c r="C22" s="8" t="n">
        <v>342</v>
      </c>
      <c r="D22" s="19" t="n">
        <v>2.5</v>
      </c>
      <c r="E22" s="8" t="n">
        <v>69969.19</v>
      </c>
      <c r="F22" s="19" t="n">
        <f aca="false">E22*12*1.302</f>
        <v>1093198.62456</v>
      </c>
      <c r="G22" s="19" t="n">
        <v>12</v>
      </c>
      <c r="H22" s="20" t="n">
        <f aca="false">F22/G22/B22*C22</f>
        <v>6846.00325202373</v>
      </c>
      <c r="I22" s="21" t="n">
        <f aca="false">G22*H22</f>
        <v>82152.0390242848</v>
      </c>
    </row>
    <row r="23" customFormat="false" ht="13.8" hidden="false" customHeight="false" outlineLevel="0" collapsed="false">
      <c r="A23" s="8"/>
      <c r="B23" s="8"/>
      <c r="C23" s="8"/>
      <c r="D23" s="19"/>
      <c r="E23" s="8"/>
      <c r="F23" s="19"/>
      <c r="G23" s="19"/>
      <c r="H23" s="20"/>
      <c r="I23" s="21"/>
    </row>
    <row r="24" customFormat="false" ht="13.8" hidden="false" customHeight="false" outlineLevel="0" collapsed="false">
      <c r="A24" s="22" t="s">
        <v>29</v>
      </c>
      <c r="B24" s="22" t="n">
        <f aca="false">B22+B23</f>
        <v>4551</v>
      </c>
      <c r="C24" s="22" t="n">
        <v>342</v>
      </c>
      <c r="D24" s="22" t="n">
        <f aca="false">D22+D23</f>
        <v>2.5</v>
      </c>
      <c r="E24" s="22" t="n">
        <f aca="false">E22+E23</f>
        <v>69969.19</v>
      </c>
      <c r="F24" s="26" t="n">
        <f aca="false">F22+F23</f>
        <v>1093198.62456</v>
      </c>
      <c r="G24" s="22" t="n">
        <v>12</v>
      </c>
      <c r="H24" s="22" t="n">
        <f aca="false">H22+H23</f>
        <v>6846.00325202373</v>
      </c>
      <c r="I24" s="23" t="n">
        <f aca="false">G24*H24</f>
        <v>82152.0390242848</v>
      </c>
    </row>
    <row r="25" customFormat="false" ht="13.8" hidden="false" customHeight="false" outlineLevel="0" collapsed="false">
      <c r="A25" s="11" t="s">
        <v>34</v>
      </c>
      <c r="F25" s="27" t="n">
        <f aca="false">F24+'Зп не связ. с оказ.услуги '!F24</f>
        <v>3437111.10456</v>
      </c>
      <c r="I25" s="27" t="n">
        <f aca="false">I8+I12+I16+I24+I20</f>
        <v>1093198.62456</v>
      </c>
    </row>
    <row r="1048576" customFormat="false" ht="12.8" hidden="false" customHeight="false" outlineLevel="0" collapsed="false"/>
  </sheetData>
  <mergeCells count="7">
    <mergeCell ref="A1:I1"/>
    <mergeCell ref="A2:I2"/>
    <mergeCell ref="A5:I5"/>
    <mergeCell ref="A9:I9"/>
    <mergeCell ref="A13:I13"/>
    <mergeCell ref="A17:I17"/>
    <mergeCell ref="A21:I2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3.8" zeroHeight="false" outlineLevelRow="0" outlineLevelCol="0"/>
  <cols>
    <col collapsed="false" customWidth="true" hidden="false" outlineLevel="0" max="1" min="1" style="28" width="31.4"/>
    <col collapsed="false" customWidth="true" hidden="false" outlineLevel="0" max="2" min="2" style="28" width="12.9"/>
    <col collapsed="false" customWidth="true" hidden="false" outlineLevel="0" max="1015" min="3" style="28" width="9.13"/>
    <col collapsed="false" customWidth="false" hidden="false" outlineLevel="0" max="1025" min="1016" style="0" width="11.52"/>
  </cols>
  <sheetData>
    <row r="1" s="11" customFormat="true" ht="23.85" hidden="false" customHeight="true" outlineLevel="0" collapsed="false">
      <c r="A1" s="12" t="s">
        <v>35</v>
      </c>
      <c r="B1" s="12"/>
      <c r="C1" s="12"/>
      <c r="D1" s="12"/>
      <c r="E1" s="12"/>
      <c r="F1" s="12"/>
      <c r="G1" s="12"/>
      <c r="AMB1" s="0"/>
      <c r="AMC1" s="0"/>
      <c r="AMD1" s="0"/>
      <c r="AME1" s="0"/>
      <c r="AMF1" s="0"/>
      <c r="AMG1" s="0"/>
      <c r="AMH1" s="0"/>
      <c r="AMI1" s="0"/>
      <c r="AMJ1" s="0"/>
    </row>
    <row r="2" s="11" customFormat="true" ht="42" hidden="false" customHeight="true" outlineLevel="0" collapsed="false">
      <c r="A2" s="13" t="s">
        <v>36</v>
      </c>
      <c r="B2" s="13"/>
      <c r="C2" s="13"/>
      <c r="D2" s="13"/>
      <c r="E2" s="13"/>
      <c r="F2" s="13"/>
      <c r="G2" s="13"/>
      <c r="AMB2" s="0"/>
      <c r="AMC2" s="0"/>
      <c r="AMD2" s="0"/>
      <c r="AME2" s="0"/>
      <c r="AMF2" s="0"/>
      <c r="AMG2" s="0"/>
      <c r="AMH2" s="0"/>
      <c r="AMI2" s="0"/>
      <c r="AMJ2" s="0"/>
    </row>
    <row r="3" s="11" customFormat="true" ht="69" hidden="false" customHeight="false" outlineLevel="0" collapsed="false">
      <c r="A3" s="14" t="s">
        <v>37</v>
      </c>
      <c r="B3" s="29"/>
      <c r="C3" s="14" t="s">
        <v>22</v>
      </c>
      <c r="D3" s="14" t="s">
        <v>38</v>
      </c>
      <c r="E3" s="14" t="s">
        <v>25</v>
      </c>
      <c r="F3" s="14" t="s">
        <v>26</v>
      </c>
      <c r="G3" s="14" t="s">
        <v>27</v>
      </c>
      <c r="AMB3" s="0"/>
      <c r="AMC3" s="0"/>
      <c r="AMD3" s="0"/>
      <c r="AME3" s="0"/>
      <c r="AMF3" s="0"/>
      <c r="AMG3" s="0"/>
      <c r="AMH3" s="0"/>
      <c r="AMI3" s="0"/>
      <c r="AMJ3" s="0"/>
    </row>
    <row r="4" s="11" customFormat="true" ht="13.8" hidden="false" customHeight="false" outlineLevel="0" collapsed="false">
      <c r="A4" s="30" t="s">
        <v>39</v>
      </c>
      <c r="B4" s="31" t="n">
        <v>0</v>
      </c>
      <c r="C4" s="14"/>
      <c r="D4" s="14"/>
      <c r="E4" s="14"/>
      <c r="F4" s="14"/>
      <c r="G4" s="14"/>
      <c r="AMB4" s="0"/>
      <c r="AMC4" s="0"/>
      <c r="AMD4" s="0"/>
      <c r="AME4" s="0"/>
      <c r="AMF4" s="0"/>
      <c r="AMG4" s="0"/>
      <c r="AMH4" s="0"/>
      <c r="AMI4" s="0"/>
      <c r="AMJ4" s="0"/>
    </row>
    <row r="5" s="11" customFormat="true" ht="15" hidden="false" customHeight="true" outlineLevel="0" collapsed="false">
      <c r="A5" s="25" t="s">
        <v>40</v>
      </c>
      <c r="B5" s="25"/>
      <c r="C5" s="25"/>
      <c r="D5" s="25"/>
      <c r="E5" s="25"/>
      <c r="F5" s="25"/>
      <c r="G5" s="25"/>
      <c r="AMB5" s="0"/>
      <c r="AMC5" s="0"/>
      <c r="AMD5" s="0"/>
      <c r="AME5" s="0"/>
      <c r="AMF5" s="0"/>
      <c r="AMG5" s="0"/>
      <c r="AMH5" s="0"/>
      <c r="AMI5" s="0"/>
      <c r="AMJ5" s="0"/>
    </row>
    <row r="6" s="11" customFormat="true" ht="15" hidden="false" customHeight="false" outlineLevel="0" collapsed="false">
      <c r="A6" s="32"/>
      <c r="B6" s="29"/>
      <c r="C6" s="19" t="n">
        <v>4551</v>
      </c>
      <c r="D6" s="19" t="n">
        <v>3186</v>
      </c>
      <c r="E6" s="19" t="n">
        <v>4000</v>
      </c>
      <c r="F6" s="19" t="n">
        <f aca="false">B4/E6/C6*D6</f>
        <v>0</v>
      </c>
      <c r="G6" s="19" t="n">
        <f aca="false">E6*F6</f>
        <v>0</v>
      </c>
      <c r="AMB6" s="0"/>
      <c r="AMC6" s="0"/>
      <c r="AMD6" s="0"/>
      <c r="AME6" s="0"/>
      <c r="AMF6" s="0"/>
      <c r="AMG6" s="0"/>
      <c r="AMH6" s="0"/>
      <c r="AMI6" s="0"/>
      <c r="AMJ6" s="0"/>
    </row>
    <row r="7" s="11" customFormat="true" ht="15" hidden="false" customHeight="false" outlineLevel="0" collapsed="false">
      <c r="A7" s="33" t="s">
        <v>30</v>
      </c>
      <c r="B7" s="33"/>
      <c r="C7" s="33"/>
      <c r="D7" s="33"/>
      <c r="E7" s="33"/>
      <c r="F7" s="33"/>
      <c r="G7" s="33"/>
      <c r="AMB7" s="0"/>
      <c r="AMC7" s="0"/>
      <c r="AMD7" s="0"/>
      <c r="AME7" s="0"/>
      <c r="AMF7" s="0"/>
      <c r="AMG7" s="0"/>
      <c r="AMH7" s="0"/>
      <c r="AMI7" s="0"/>
      <c r="AMJ7" s="0"/>
    </row>
    <row r="8" s="11" customFormat="true" ht="13.8" hidden="false" customHeight="false" outlineLevel="0" collapsed="false">
      <c r="A8" s="34"/>
      <c r="B8" s="35"/>
      <c r="C8" s="19" t="n">
        <v>4551</v>
      </c>
      <c r="D8" s="19" t="n">
        <v>341</v>
      </c>
      <c r="E8" s="19" t="n">
        <v>6</v>
      </c>
      <c r="F8" s="19" t="n">
        <f aca="false">B4/E8/C8*D8</f>
        <v>0</v>
      </c>
      <c r="G8" s="19" t="n">
        <f aca="false">E8*F8</f>
        <v>0</v>
      </c>
      <c r="AMB8" s="0"/>
      <c r="AMC8" s="0"/>
      <c r="AMD8" s="0"/>
      <c r="AME8" s="0"/>
      <c r="AMF8" s="0"/>
      <c r="AMG8" s="0"/>
      <c r="AMH8" s="0"/>
      <c r="AMI8" s="0"/>
      <c r="AMJ8" s="0"/>
    </row>
    <row r="9" s="11" customFormat="true" ht="24" hidden="false" customHeight="true" outlineLevel="0" collapsed="false">
      <c r="A9" s="36" t="s">
        <v>41</v>
      </c>
      <c r="B9" s="36"/>
      <c r="C9" s="36"/>
      <c r="D9" s="36"/>
      <c r="E9" s="36"/>
      <c r="F9" s="36"/>
      <c r="G9" s="36"/>
      <c r="AMB9" s="0"/>
      <c r="AMC9" s="0"/>
      <c r="AMD9" s="0"/>
      <c r="AME9" s="0"/>
      <c r="AMF9" s="0"/>
      <c r="AMG9" s="0"/>
      <c r="AMH9" s="0"/>
      <c r="AMI9" s="0"/>
      <c r="AMJ9" s="0"/>
    </row>
    <row r="10" customFormat="false" ht="13.8" hidden="false" customHeight="false" outlineLevel="0" collapsed="false">
      <c r="A10" s="37"/>
      <c r="B10" s="37"/>
      <c r="C10" s="19" t="n">
        <v>4551</v>
      </c>
      <c r="D10" s="19" t="n">
        <v>341</v>
      </c>
      <c r="E10" s="19" t="n">
        <v>6</v>
      </c>
      <c r="F10" s="37" t="n">
        <f aca="false">B4/E10/C10*D10</f>
        <v>0</v>
      </c>
      <c r="G10" s="19" t="n">
        <f aca="false">E10*F10</f>
        <v>0</v>
      </c>
    </row>
    <row r="11" customFormat="false" ht="13.8" hidden="false" customHeight="false" outlineLevel="0" collapsed="false">
      <c r="A11" s="38" t="s">
        <v>42</v>
      </c>
      <c r="B11" s="38"/>
      <c r="C11" s="38"/>
      <c r="D11" s="38"/>
      <c r="E11" s="38"/>
      <c r="F11" s="38"/>
      <c r="G11" s="38"/>
    </row>
    <row r="12" customFormat="false" ht="13.8" hidden="false" customHeight="false" outlineLevel="0" collapsed="false">
      <c r="A12" s="37"/>
      <c r="B12" s="37"/>
      <c r="C12" s="37" t="n">
        <v>4551</v>
      </c>
      <c r="D12" s="37" t="n">
        <v>341</v>
      </c>
      <c r="E12" s="37" t="n">
        <v>10</v>
      </c>
      <c r="F12" s="37" t="n">
        <f aca="false">B4/E12/C12*D12</f>
        <v>0</v>
      </c>
      <c r="G12" s="19" t="n">
        <f aca="false">E12*F12</f>
        <v>0</v>
      </c>
    </row>
    <row r="13" customFormat="false" ht="37.5" hidden="false" customHeight="true" outlineLevel="0" collapsed="false">
      <c r="A13" s="39" t="s">
        <v>43</v>
      </c>
      <c r="B13" s="39"/>
      <c r="C13" s="39"/>
      <c r="D13" s="39"/>
      <c r="E13" s="39"/>
      <c r="F13" s="39"/>
      <c r="G13" s="39"/>
    </row>
    <row r="14" customFormat="false" ht="13.8" hidden="false" customHeight="false" outlineLevel="0" collapsed="false">
      <c r="A14" s="37"/>
      <c r="B14" s="37"/>
      <c r="C14" s="37" t="n">
        <v>4551</v>
      </c>
      <c r="D14" s="37" t="n">
        <v>342</v>
      </c>
      <c r="E14" s="37" t="n">
        <v>12</v>
      </c>
      <c r="F14" s="37" t="n">
        <f aca="false">B4/E14/C14*D14</f>
        <v>0</v>
      </c>
      <c r="G14" s="19" t="n">
        <f aca="false">E14*F14</f>
        <v>0</v>
      </c>
    </row>
    <row r="16" customFormat="false" ht="24" hidden="false" customHeight="true" outlineLevel="0" collapsed="false">
      <c r="A16" s="12" t="s">
        <v>44</v>
      </c>
      <c r="B16" s="12"/>
    </row>
    <row r="1048576" customFormat="false" ht="12.8" hidden="false" customHeight="false" outlineLevel="0" collapsed="false"/>
  </sheetData>
  <mergeCells count="8">
    <mergeCell ref="A1:G1"/>
    <mergeCell ref="A2:G2"/>
    <mergeCell ref="A5:G5"/>
    <mergeCell ref="A7:G7"/>
    <mergeCell ref="A9:G9"/>
    <mergeCell ref="A11:G11"/>
    <mergeCell ref="A13:G13"/>
    <mergeCell ref="A16:B1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" activeCellId="0" sqref="A2"/>
    </sheetView>
  </sheetViews>
  <sheetFormatPr defaultRowHeight="13.8" zeroHeight="false" outlineLevelRow="0" outlineLevelCol="0"/>
  <cols>
    <col collapsed="false" customWidth="true" hidden="false" outlineLevel="0" max="1" min="1" style="0" width="30.7"/>
    <col collapsed="false" customWidth="true" hidden="false" outlineLevel="0" max="2" min="2" style="0" width="11.94"/>
    <col collapsed="false" customWidth="true" hidden="false" outlineLevel="0" max="3" min="3" style="0" width="10.39"/>
    <col collapsed="false" customWidth="true" hidden="false" outlineLevel="0" max="1016" min="4" style="0" width="8.67"/>
    <col collapsed="false" customWidth="false" hidden="false" outlineLevel="0" max="1025" min="1017" style="0" width="11.52"/>
  </cols>
  <sheetData>
    <row r="1" s="40" customFormat="true" ht="13.8" hidden="false" customHeight="true" outlineLevel="0" collapsed="false">
      <c r="A1" s="12" t="s">
        <v>45</v>
      </c>
      <c r="B1" s="12"/>
      <c r="C1" s="12"/>
      <c r="AMC1" s="0"/>
      <c r="AMD1" s="0"/>
      <c r="AME1" s="0"/>
      <c r="AMF1" s="0"/>
      <c r="AMG1" s="0"/>
      <c r="AMH1" s="0"/>
      <c r="AMI1" s="0"/>
      <c r="AMJ1" s="0"/>
    </row>
    <row r="2" s="40" customFormat="true" ht="46.5" hidden="false" customHeight="true" outlineLevel="0" collapsed="false">
      <c r="A2" s="41" t="s">
        <v>46</v>
      </c>
      <c r="B2" s="41"/>
      <c r="C2" s="41"/>
      <c r="D2" s="41"/>
      <c r="E2" s="41"/>
      <c r="F2" s="41"/>
      <c r="G2" s="41"/>
      <c r="H2" s="12"/>
      <c r="AMC2" s="0"/>
      <c r="AMD2" s="0"/>
      <c r="AME2" s="0"/>
      <c r="AMF2" s="0"/>
      <c r="AMG2" s="0"/>
      <c r="AMH2" s="0"/>
      <c r="AMI2" s="0"/>
      <c r="AMJ2" s="0"/>
    </row>
    <row r="3" s="40" customFormat="true" ht="80.25" hidden="false" customHeight="false" outlineLevel="0" collapsed="false">
      <c r="A3" s="14" t="s">
        <v>37</v>
      </c>
      <c r="B3" s="29"/>
      <c r="C3" s="14" t="s">
        <v>22</v>
      </c>
      <c r="D3" s="14" t="s">
        <v>38</v>
      </c>
      <c r="E3" s="14" t="s">
        <v>25</v>
      </c>
      <c r="F3" s="14" t="s">
        <v>26</v>
      </c>
      <c r="G3" s="14" t="s">
        <v>27</v>
      </c>
      <c r="AMC3" s="0"/>
      <c r="AMD3" s="0"/>
      <c r="AME3" s="0"/>
      <c r="AMF3" s="0"/>
      <c r="AMG3" s="0"/>
      <c r="AMH3" s="0"/>
      <c r="AMI3" s="0"/>
      <c r="AMJ3" s="0"/>
    </row>
    <row r="4" s="40" customFormat="true" ht="13.8" hidden="false" customHeight="false" outlineLevel="0" collapsed="false">
      <c r="A4" s="30" t="s">
        <v>39</v>
      </c>
      <c r="B4" s="31" t="n">
        <v>0</v>
      </c>
      <c r="C4" s="14"/>
      <c r="D4" s="14"/>
      <c r="E4" s="14"/>
      <c r="F4" s="14"/>
      <c r="G4" s="14"/>
      <c r="AMC4" s="0"/>
      <c r="AMD4" s="0"/>
      <c r="AME4" s="0"/>
      <c r="AMF4" s="0"/>
      <c r="AMG4" s="0"/>
      <c r="AMH4" s="0"/>
      <c r="AMI4" s="0"/>
      <c r="AMJ4" s="0"/>
    </row>
    <row r="5" s="40" customFormat="true" ht="15" hidden="false" customHeight="true" outlineLevel="0" collapsed="false">
      <c r="A5" s="25" t="s">
        <v>40</v>
      </c>
      <c r="B5" s="25"/>
      <c r="C5" s="25"/>
      <c r="D5" s="25"/>
      <c r="E5" s="25"/>
      <c r="F5" s="25"/>
      <c r="G5" s="25"/>
      <c r="AMC5" s="0"/>
      <c r="AMD5" s="0"/>
      <c r="AME5" s="0"/>
      <c r="AMF5" s="0"/>
      <c r="AMG5" s="0"/>
      <c r="AMH5" s="0"/>
      <c r="AMI5" s="0"/>
      <c r="AMJ5" s="0"/>
    </row>
    <row r="6" s="40" customFormat="true" ht="15" hidden="false" customHeight="false" outlineLevel="0" collapsed="false">
      <c r="A6" s="32"/>
      <c r="B6" s="29"/>
      <c r="C6" s="19" t="n">
        <v>4551</v>
      </c>
      <c r="D6" s="19" t="n">
        <v>3186</v>
      </c>
      <c r="E6" s="19" t="n">
        <v>4000</v>
      </c>
      <c r="F6" s="19" t="n">
        <f aca="false">B4/E6/C6*D6</f>
        <v>0</v>
      </c>
      <c r="G6" s="19" t="n">
        <f aca="false">E6*F6</f>
        <v>0</v>
      </c>
      <c r="AMC6" s="0"/>
      <c r="AMD6" s="0"/>
      <c r="AME6" s="0"/>
      <c r="AMF6" s="0"/>
      <c r="AMG6" s="0"/>
      <c r="AMH6" s="0"/>
      <c r="AMI6" s="0"/>
      <c r="AMJ6" s="0"/>
    </row>
    <row r="7" s="40" customFormat="true" ht="15" hidden="false" customHeight="false" outlineLevel="0" collapsed="false">
      <c r="A7" s="33" t="s">
        <v>30</v>
      </c>
      <c r="B7" s="33"/>
      <c r="C7" s="33"/>
      <c r="D7" s="33"/>
      <c r="E7" s="33"/>
      <c r="F7" s="33"/>
      <c r="G7" s="33"/>
      <c r="AMC7" s="0"/>
      <c r="AMD7" s="0"/>
      <c r="AME7" s="0"/>
      <c r="AMF7" s="0"/>
      <c r="AMG7" s="0"/>
      <c r="AMH7" s="0"/>
      <c r="AMI7" s="0"/>
      <c r="AMJ7" s="0"/>
    </row>
    <row r="8" customFormat="false" ht="13.8" hidden="false" customHeight="false" outlineLevel="0" collapsed="false">
      <c r="A8" s="34"/>
      <c r="B8" s="35"/>
      <c r="C8" s="19" t="n">
        <v>4551</v>
      </c>
      <c r="D8" s="19" t="n">
        <v>341</v>
      </c>
      <c r="E8" s="19" t="n">
        <v>6</v>
      </c>
      <c r="F8" s="19" t="n">
        <f aca="false">B4/E8/C8*D8</f>
        <v>0</v>
      </c>
      <c r="G8" s="19" t="n">
        <f aca="false">E8*F8</f>
        <v>0</v>
      </c>
    </row>
    <row r="9" customFormat="false" ht="24" hidden="false" customHeight="true" outlineLevel="0" collapsed="false">
      <c r="A9" s="36" t="s">
        <v>41</v>
      </c>
      <c r="B9" s="36"/>
      <c r="C9" s="36"/>
      <c r="D9" s="36"/>
      <c r="E9" s="36"/>
      <c r="F9" s="36"/>
      <c r="G9" s="36"/>
    </row>
    <row r="10" customFormat="false" ht="13.8" hidden="false" customHeight="false" outlineLevel="0" collapsed="false">
      <c r="A10" s="37"/>
      <c r="B10" s="37"/>
      <c r="C10" s="19" t="n">
        <v>4551</v>
      </c>
      <c r="D10" s="19" t="n">
        <v>341</v>
      </c>
      <c r="E10" s="19" t="n">
        <v>6</v>
      </c>
      <c r="F10" s="37" t="n">
        <f aca="false">B4/E10/C10*D10</f>
        <v>0</v>
      </c>
      <c r="G10" s="19" t="n">
        <f aca="false">E10*F10</f>
        <v>0</v>
      </c>
    </row>
    <row r="11" customFormat="false" ht="13.8" hidden="false" customHeight="false" outlineLevel="0" collapsed="false">
      <c r="A11" s="38" t="s">
        <v>42</v>
      </c>
      <c r="B11" s="38"/>
      <c r="C11" s="38"/>
      <c r="D11" s="38"/>
      <c r="E11" s="38"/>
      <c r="F11" s="38"/>
      <c r="G11" s="38"/>
    </row>
    <row r="12" customFormat="false" ht="13.8" hidden="false" customHeight="false" outlineLevel="0" collapsed="false">
      <c r="A12" s="37"/>
      <c r="B12" s="37"/>
      <c r="C12" s="37" t="n">
        <v>4551</v>
      </c>
      <c r="D12" s="37" t="n">
        <v>341</v>
      </c>
      <c r="E12" s="37" t="n">
        <v>10</v>
      </c>
      <c r="F12" s="37" t="n">
        <f aca="false">B4/E12/C12*D12</f>
        <v>0</v>
      </c>
      <c r="G12" s="19" t="n">
        <f aca="false">E12*F12</f>
        <v>0</v>
      </c>
    </row>
    <row r="13" customFormat="false" ht="37.5" hidden="false" customHeight="true" outlineLevel="0" collapsed="false">
      <c r="A13" s="39" t="s">
        <v>43</v>
      </c>
      <c r="B13" s="39"/>
      <c r="C13" s="39"/>
      <c r="D13" s="39"/>
      <c r="E13" s="39"/>
      <c r="F13" s="39"/>
      <c r="G13" s="39"/>
    </row>
    <row r="14" customFormat="false" ht="13.8" hidden="false" customHeight="false" outlineLevel="0" collapsed="false">
      <c r="A14" s="37"/>
      <c r="B14" s="37"/>
      <c r="C14" s="37" t="n">
        <v>4551</v>
      </c>
      <c r="D14" s="37" t="n">
        <v>342</v>
      </c>
      <c r="E14" s="37" t="n">
        <v>12</v>
      </c>
      <c r="F14" s="37" t="n">
        <f aca="false">B4/E14/C14*D14</f>
        <v>0</v>
      </c>
      <c r="G14" s="19" t="n">
        <f aca="false">E14*F14</f>
        <v>0</v>
      </c>
    </row>
  </sheetData>
  <mergeCells count="7">
    <mergeCell ref="A1:C1"/>
    <mergeCell ref="A2:G2"/>
    <mergeCell ref="A5:G5"/>
    <mergeCell ref="A7:G7"/>
    <mergeCell ref="A9:G9"/>
    <mergeCell ref="A11:G11"/>
    <mergeCell ref="A13:G1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N15" activeCellId="0" sqref="N15"/>
    </sheetView>
  </sheetViews>
  <sheetFormatPr defaultRowHeight="13.8" zeroHeight="false" outlineLevelRow="0" outlineLevelCol="0"/>
  <cols>
    <col collapsed="false" customWidth="true" hidden="false" outlineLevel="0" max="1" min="1" style="11" width="18.85"/>
    <col collapsed="false" customWidth="true" hidden="false" outlineLevel="0" max="3" min="2" style="11" width="11.14"/>
    <col collapsed="false" customWidth="true" hidden="false" outlineLevel="0" max="4" min="4" style="11" width="13.29"/>
    <col collapsed="false" customWidth="true" hidden="false" outlineLevel="0" max="5" min="5" style="11" width="12.71"/>
    <col collapsed="false" customWidth="true" hidden="false" outlineLevel="0" max="6" min="6" style="11" width="11.57"/>
    <col collapsed="false" customWidth="true" hidden="false" outlineLevel="0" max="7" min="7" style="42" width="12.98"/>
    <col collapsed="false" customWidth="true" hidden="false" outlineLevel="0" max="8" min="8" style="11" width="8.94"/>
    <col collapsed="false" customWidth="true" hidden="false" outlineLevel="0" max="9" min="9" style="42" width="14.59"/>
    <col collapsed="false" customWidth="true" hidden="true" outlineLevel="0" max="10" min="10" style="11" width="11.57"/>
    <col collapsed="false" customWidth="true" hidden="true" outlineLevel="0" max="12" min="11" style="11" width="9.13"/>
    <col collapsed="false" customWidth="true" hidden="false" outlineLevel="0" max="1019" min="13" style="11" width="9.13"/>
    <col collapsed="false" customWidth="false" hidden="false" outlineLevel="0" max="1025" min="1020" style="0" width="11.52"/>
  </cols>
  <sheetData>
    <row r="1" customFormat="false" ht="15.75" hidden="false" customHeight="true" outlineLevel="0" collapsed="false">
      <c r="A1" s="43" t="s">
        <v>47</v>
      </c>
      <c r="B1" s="43"/>
      <c r="C1" s="43"/>
      <c r="D1" s="43"/>
      <c r="E1" s="43"/>
      <c r="F1" s="43"/>
      <c r="G1" s="43"/>
      <c r="H1" s="43"/>
      <c r="I1" s="43"/>
      <c r="J1" s="43"/>
    </row>
    <row r="2" s="44" customFormat="true" ht="23.85" hidden="false" customHeight="true" outlineLevel="0" collapsed="false">
      <c r="A2" s="41" t="s">
        <v>48</v>
      </c>
      <c r="B2" s="41"/>
      <c r="C2" s="41"/>
      <c r="D2" s="41"/>
      <c r="E2" s="41"/>
      <c r="F2" s="41"/>
      <c r="G2" s="41"/>
      <c r="H2" s="41"/>
      <c r="I2" s="41"/>
      <c r="AMF2" s="45"/>
      <c r="AMG2" s="45"/>
      <c r="AMH2" s="45"/>
      <c r="AMI2" s="45"/>
      <c r="AMJ2" s="45"/>
    </row>
    <row r="3" customFormat="false" ht="57.45" hidden="false" customHeight="false" outlineLevel="0" collapsed="false">
      <c r="A3" s="46" t="s">
        <v>49</v>
      </c>
      <c r="B3" s="46" t="s">
        <v>50</v>
      </c>
      <c r="C3" s="46" t="s">
        <v>51</v>
      </c>
      <c r="D3" s="14" t="s">
        <v>22</v>
      </c>
      <c r="E3" s="14" t="s">
        <v>38</v>
      </c>
      <c r="F3" s="46" t="s">
        <v>52</v>
      </c>
      <c r="G3" s="47" t="s">
        <v>53</v>
      </c>
      <c r="H3" s="46" t="s">
        <v>54</v>
      </c>
      <c r="I3" s="47" t="s">
        <v>55</v>
      </c>
      <c r="AMF3" s="40"/>
      <c r="AMG3" s="40"/>
      <c r="AMH3" s="40"/>
      <c r="AMI3" s="40"/>
      <c r="AMJ3" s="40"/>
    </row>
    <row r="4" customFormat="false" ht="13.8" hidden="false" customHeight="true" outlineLevel="0" collapsed="false">
      <c r="A4" s="25" t="s">
        <v>40</v>
      </c>
      <c r="B4" s="25"/>
      <c r="C4" s="25"/>
      <c r="D4" s="25"/>
      <c r="E4" s="25"/>
      <c r="F4" s="25"/>
      <c r="G4" s="25"/>
      <c r="H4" s="36"/>
      <c r="I4" s="36"/>
      <c r="J4" s="36"/>
      <c r="AMF4" s="40"/>
      <c r="AMG4" s="40"/>
      <c r="AMH4" s="40"/>
      <c r="AMI4" s="40"/>
      <c r="AMJ4" s="40"/>
    </row>
    <row r="5" customFormat="false" ht="13.8" hidden="false" customHeight="false" outlineLevel="0" collapsed="false">
      <c r="A5" s="48" t="s">
        <v>56</v>
      </c>
      <c r="B5" s="48" t="s">
        <v>57</v>
      </c>
      <c r="C5" s="48" t="n">
        <v>12.2</v>
      </c>
      <c r="D5" s="48" t="n">
        <v>14742</v>
      </c>
      <c r="E5" s="48" t="n">
        <v>7391</v>
      </c>
      <c r="F5" s="48" t="n">
        <v>4000</v>
      </c>
      <c r="G5" s="49" t="n">
        <f aca="false">C5/D5*E5</f>
        <v>6.11655134988468</v>
      </c>
      <c r="H5" s="48" t="n">
        <v>5</v>
      </c>
      <c r="I5" s="49" t="n">
        <f aca="false">G5/F5</f>
        <v>0.00152913783747117</v>
      </c>
      <c r="J5" s="18" t="n">
        <f aca="false">G5*H5</f>
        <v>30.5827567494234</v>
      </c>
      <c r="K5" s="11" t="n">
        <f aca="false">SUM(J5)/F5*1000</f>
        <v>7.64568918735585</v>
      </c>
      <c r="L5" s="11" t="n">
        <f aca="false">K5*F5</f>
        <v>30582.7567494234</v>
      </c>
      <c r="AMF5" s="40"/>
      <c r="AMG5" s="40"/>
      <c r="AMH5" s="40"/>
      <c r="AMI5" s="40"/>
      <c r="AMJ5" s="40"/>
    </row>
    <row r="6" s="18" customFormat="true" ht="13.8" hidden="false" customHeight="false" outlineLevel="0" collapsed="false">
      <c r="A6" s="50"/>
      <c r="B6" s="50"/>
      <c r="C6" s="50"/>
      <c r="D6" s="50"/>
      <c r="E6" s="50"/>
      <c r="F6" s="50"/>
      <c r="G6" s="51"/>
      <c r="H6" s="50"/>
      <c r="I6" s="52"/>
      <c r="J6" s="18" t="n">
        <f aca="false">SUM(I6*F6)/1000</f>
        <v>0</v>
      </c>
      <c r="AMF6" s="40"/>
      <c r="AMG6" s="40"/>
      <c r="AMH6" s="40"/>
      <c r="AMI6" s="40"/>
      <c r="AMJ6" s="40"/>
    </row>
    <row r="7" customFormat="false" ht="13.8" hidden="false" customHeight="true" outlineLevel="0" collapsed="false">
      <c r="A7" s="33" t="s">
        <v>30</v>
      </c>
      <c r="B7" s="33"/>
      <c r="C7" s="33"/>
      <c r="D7" s="33"/>
      <c r="E7" s="33"/>
      <c r="F7" s="33"/>
      <c r="G7" s="33"/>
      <c r="H7" s="53"/>
      <c r="I7" s="53"/>
      <c r="J7" s="53"/>
      <c r="AMF7" s="40"/>
      <c r="AMG7" s="40"/>
      <c r="AMH7" s="40"/>
      <c r="AMI7" s="40"/>
      <c r="AMJ7" s="40"/>
    </row>
    <row r="8" customFormat="false" ht="13.8" hidden="false" customHeight="false" outlineLevel="0" collapsed="false">
      <c r="A8" s="54" t="s">
        <v>56</v>
      </c>
      <c r="B8" s="54" t="s">
        <v>57</v>
      </c>
      <c r="C8" s="48" t="n">
        <v>12.2</v>
      </c>
      <c r="D8" s="54" t="n">
        <v>14742</v>
      </c>
      <c r="E8" s="54" t="n">
        <v>1837</v>
      </c>
      <c r="F8" s="54" t="n">
        <v>6</v>
      </c>
      <c r="G8" s="49" t="n">
        <f aca="false">C8/D8*E8</f>
        <v>1.52024148690815</v>
      </c>
      <c r="H8" s="48" t="n">
        <v>5</v>
      </c>
      <c r="I8" s="55" t="n">
        <f aca="false">SUM(G8*H8)</f>
        <v>7.60120743454077</v>
      </c>
      <c r="J8" s="18" t="n">
        <f aca="false">G8*H8</f>
        <v>7.60120743454077</v>
      </c>
      <c r="K8" s="11" t="n">
        <f aca="false">SUM(J8)/F8*1000</f>
        <v>1266.8679057568</v>
      </c>
      <c r="L8" s="11" t="n">
        <f aca="false">K8*F8</f>
        <v>7601.20743454077</v>
      </c>
      <c r="AMF8" s="40"/>
      <c r="AMG8" s="40"/>
      <c r="AMH8" s="40"/>
      <c r="AMI8" s="40"/>
      <c r="AMJ8" s="40"/>
    </row>
    <row r="9" s="18" customFormat="true" ht="13.8" hidden="false" customHeight="false" outlineLevel="0" collapsed="false">
      <c r="A9" s="50"/>
      <c r="B9" s="50"/>
      <c r="C9" s="50"/>
      <c r="D9" s="50"/>
      <c r="E9" s="50"/>
      <c r="F9" s="50"/>
      <c r="G9" s="51"/>
      <c r="H9" s="50"/>
      <c r="I9" s="52" t="n">
        <f aca="false">SUM(I8:I8)</f>
        <v>7.60120743454077</v>
      </c>
      <c r="J9" s="18" t="n">
        <f aca="false">SUM(I9*F9)/1000</f>
        <v>0</v>
      </c>
      <c r="AMF9" s="40"/>
      <c r="AMG9" s="40"/>
      <c r="AMH9" s="40"/>
      <c r="AMI9" s="40"/>
      <c r="AMJ9" s="40"/>
    </row>
    <row r="10" customFormat="false" ht="24" hidden="false" customHeight="true" outlineLevel="0" collapsed="false">
      <c r="A10" s="36" t="s">
        <v>41</v>
      </c>
      <c r="B10" s="36"/>
      <c r="C10" s="36"/>
      <c r="D10" s="36"/>
      <c r="E10" s="36"/>
      <c r="F10" s="36"/>
      <c r="G10" s="36"/>
      <c r="H10" s="53"/>
      <c r="I10" s="53"/>
      <c r="J10" s="53"/>
      <c r="AMF10" s="40"/>
      <c r="AMG10" s="40"/>
      <c r="AMH10" s="40"/>
      <c r="AMI10" s="40"/>
      <c r="AMJ10" s="40"/>
    </row>
    <row r="11" customFormat="false" ht="13.8" hidden="false" customHeight="false" outlineLevel="0" collapsed="false">
      <c r="A11" s="54" t="s">
        <v>56</v>
      </c>
      <c r="B11" s="54" t="s">
        <v>57</v>
      </c>
      <c r="C11" s="48" t="n">
        <v>12.2</v>
      </c>
      <c r="D11" s="54" t="n">
        <v>14742</v>
      </c>
      <c r="E11" s="54" t="n">
        <v>1837</v>
      </c>
      <c r="F11" s="54" t="n">
        <v>6</v>
      </c>
      <c r="G11" s="49" t="n">
        <f aca="false">C11/D11*E11</f>
        <v>1.52024148690815</v>
      </c>
      <c r="H11" s="48" t="n">
        <v>5</v>
      </c>
      <c r="I11" s="55" t="n">
        <f aca="false">SUM(H11*G11)</f>
        <v>7.60120743454077</v>
      </c>
      <c r="J11" s="18" t="n">
        <f aca="false">G11*H11</f>
        <v>7.60120743454077</v>
      </c>
      <c r="K11" s="11" t="n">
        <f aca="false">SUM(J11)/F11*1000</f>
        <v>1266.8679057568</v>
      </c>
      <c r="L11" s="11" t="n">
        <f aca="false">K11*F11</f>
        <v>7601.20743454077</v>
      </c>
      <c r="AMF11" s="40"/>
      <c r="AMG11" s="40"/>
      <c r="AMH11" s="40"/>
      <c r="AMI11" s="40"/>
      <c r="AMJ11" s="40"/>
    </row>
    <row r="12" s="18" customFormat="true" ht="13.8" hidden="false" customHeight="false" outlineLevel="0" collapsed="false">
      <c r="A12" s="50"/>
      <c r="B12" s="50"/>
      <c r="C12" s="50"/>
      <c r="D12" s="50"/>
      <c r="E12" s="50"/>
      <c r="F12" s="50"/>
      <c r="G12" s="51"/>
      <c r="H12" s="50"/>
      <c r="I12" s="52"/>
      <c r="J12" s="18" t="n">
        <f aca="false">SUM(I12*F12)/1000</f>
        <v>0</v>
      </c>
      <c r="AMF12" s="40"/>
      <c r="AMG12" s="40"/>
      <c r="AMH12" s="40"/>
      <c r="AMI12" s="40"/>
      <c r="AMJ12" s="40"/>
    </row>
    <row r="13" customFormat="false" ht="13.8" hidden="false" customHeight="true" outlineLevel="0" collapsed="false">
      <c r="A13" s="38" t="s">
        <v>42</v>
      </c>
      <c r="B13" s="38"/>
      <c r="C13" s="38"/>
      <c r="D13" s="38"/>
      <c r="E13" s="38"/>
      <c r="F13" s="38"/>
      <c r="G13" s="38"/>
      <c r="H13" s="56"/>
      <c r="I13" s="56"/>
      <c r="J13" s="56"/>
      <c r="AMF13" s="40"/>
      <c r="AMG13" s="40"/>
      <c r="AMH13" s="40"/>
      <c r="AMI13" s="40"/>
      <c r="AMJ13" s="40"/>
    </row>
    <row r="14" customFormat="false" ht="13.8" hidden="false" customHeight="false" outlineLevel="0" collapsed="false">
      <c r="A14" s="54" t="s">
        <v>56</v>
      </c>
      <c r="B14" s="54" t="s">
        <v>57</v>
      </c>
      <c r="C14" s="48" t="n">
        <v>12.2</v>
      </c>
      <c r="D14" s="54" t="n">
        <v>14742</v>
      </c>
      <c r="E14" s="54" t="n">
        <v>1837</v>
      </c>
      <c r="F14" s="54" t="n">
        <v>10</v>
      </c>
      <c r="G14" s="49" t="n">
        <f aca="false">C14/D14*E14</f>
        <v>1.52024148690815</v>
      </c>
      <c r="H14" s="48" t="n">
        <v>5</v>
      </c>
      <c r="I14" s="55" t="n">
        <f aca="false">SUM(H14*G14)</f>
        <v>7.60120743454077</v>
      </c>
      <c r="J14" s="18" t="n">
        <f aca="false">G14*H14</f>
        <v>7.60120743454077</v>
      </c>
      <c r="K14" s="11" t="n">
        <f aca="false">SUM(J14)/F14*1000</f>
        <v>760.120743454077</v>
      </c>
      <c r="L14" s="11" t="n">
        <f aca="false">K14*F14</f>
        <v>7601.20743454077</v>
      </c>
      <c r="AMF14" s="40"/>
      <c r="AMG14" s="40"/>
      <c r="AMH14" s="40"/>
      <c r="AMI14" s="40"/>
      <c r="AMJ14" s="40"/>
    </row>
    <row r="15" s="18" customFormat="true" ht="13.8" hidden="false" customHeight="false" outlineLevel="0" collapsed="false">
      <c r="A15" s="50"/>
      <c r="B15" s="50"/>
      <c r="C15" s="50"/>
      <c r="D15" s="50"/>
      <c r="E15" s="50"/>
      <c r="F15" s="50"/>
      <c r="G15" s="51"/>
      <c r="H15" s="50"/>
      <c r="I15" s="57"/>
      <c r="J15" s="18" t="n">
        <f aca="false">SUM(I15*F15)/1000</f>
        <v>0</v>
      </c>
      <c r="AMF15" s="40"/>
      <c r="AMG15" s="40"/>
      <c r="AMH15" s="40"/>
      <c r="AMI15" s="40"/>
      <c r="AMJ15" s="40"/>
    </row>
    <row r="16" customFormat="false" ht="37.5" hidden="false" customHeight="true" outlineLevel="0" collapsed="false">
      <c r="A16" s="39" t="s">
        <v>43</v>
      </c>
      <c r="B16" s="39"/>
      <c r="C16" s="39"/>
      <c r="D16" s="39"/>
      <c r="E16" s="39"/>
      <c r="F16" s="39"/>
      <c r="G16" s="39"/>
      <c r="H16" s="58"/>
      <c r="I16" s="58"/>
      <c r="J16" s="58"/>
      <c r="AMF16" s="40"/>
      <c r="AMG16" s="40"/>
      <c r="AMH16" s="40"/>
      <c r="AMI16" s="40"/>
      <c r="AMJ16" s="40"/>
    </row>
    <row r="17" customFormat="false" ht="13.8" hidden="false" customHeight="false" outlineLevel="0" collapsed="false">
      <c r="A17" s="54" t="s">
        <v>56</v>
      </c>
      <c r="B17" s="54" t="s">
        <v>57</v>
      </c>
      <c r="C17" s="48" t="n">
        <v>12.2</v>
      </c>
      <c r="D17" s="54" t="n">
        <v>14742</v>
      </c>
      <c r="E17" s="54" t="n">
        <v>1840</v>
      </c>
      <c r="F17" s="54" t="n">
        <v>12</v>
      </c>
      <c r="G17" s="49" t="n">
        <f aca="false">C17/D17*E17</f>
        <v>1.52272418939086</v>
      </c>
      <c r="H17" s="48" t="n">
        <v>5</v>
      </c>
      <c r="I17" s="55" t="n">
        <f aca="false">SUM(H17*G17)</f>
        <v>7.61362094695428</v>
      </c>
      <c r="J17" s="18" t="n">
        <f aca="false">G17*H17</f>
        <v>7.61362094695428</v>
      </c>
      <c r="K17" s="11" t="n">
        <f aca="false">SUM(J17)/F17*1000</f>
        <v>634.46841224619</v>
      </c>
      <c r="L17" s="11" t="n">
        <f aca="false">K17*F17</f>
        <v>7613.62094695428</v>
      </c>
      <c r="AMF17" s="40"/>
      <c r="AMG17" s="40"/>
      <c r="AMH17" s="40"/>
      <c r="AMI17" s="40"/>
      <c r="AMJ17" s="40"/>
    </row>
    <row r="18" s="18" customFormat="true" ht="13.8" hidden="false" customHeight="false" outlineLevel="0" collapsed="false">
      <c r="A18" s="50"/>
      <c r="B18" s="50"/>
      <c r="C18" s="50"/>
      <c r="D18" s="50"/>
      <c r="E18" s="50" t="n">
        <f aca="false">E5+E8+E17++E11+E14</f>
        <v>14742</v>
      </c>
      <c r="F18" s="50"/>
      <c r="G18" s="51"/>
      <c r="H18" s="50"/>
      <c r="I18" s="52"/>
      <c r="J18" s="50" t="n">
        <f aca="false">J5+J8+J17++J11+J14</f>
        <v>61</v>
      </c>
      <c r="L18" s="50" t="n">
        <f aca="false">L5+L8+L17++L11+L14</f>
        <v>61000</v>
      </c>
      <c r="AMF18" s="40"/>
      <c r="AMG18" s="40"/>
      <c r="AMH18" s="40"/>
      <c r="AMI18" s="40"/>
      <c r="AMJ18" s="40"/>
    </row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J1"/>
    <mergeCell ref="A2:I2"/>
    <mergeCell ref="A4:G4"/>
    <mergeCell ref="A7:G7"/>
    <mergeCell ref="A10:G10"/>
    <mergeCell ref="A13:G13"/>
    <mergeCell ref="A16:G16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MJ14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0" activeCellId="0" sqref="G10"/>
    </sheetView>
  </sheetViews>
  <sheetFormatPr defaultRowHeight="13.8" zeroHeight="false" outlineLevelRow="0" outlineLevelCol="0"/>
  <cols>
    <col collapsed="false" customWidth="true" hidden="false" outlineLevel="0" max="1" min="1" style="28" width="25.14"/>
    <col collapsed="false" customWidth="true" hidden="false" outlineLevel="0" max="2" min="2" style="28" width="12.64"/>
    <col collapsed="false" customWidth="true" hidden="false" outlineLevel="0" max="3" min="3" style="28" width="12.57"/>
    <col collapsed="false" customWidth="false" hidden="false" outlineLevel="0" max="4" min="4" style="28" width="11.42"/>
    <col collapsed="false" customWidth="true" hidden="false" outlineLevel="0" max="5" min="5" style="28" width="17.4"/>
    <col collapsed="false" customWidth="true" hidden="false" outlineLevel="0" max="6" min="6" style="28" width="16.71"/>
    <col collapsed="false" customWidth="true" hidden="false" outlineLevel="0" max="7" min="7" style="28" width="10.71"/>
    <col collapsed="false" customWidth="true" hidden="false" outlineLevel="0" max="1020" min="8" style="28" width="9.13"/>
    <col collapsed="false" customWidth="false" hidden="false" outlineLevel="0" max="1025" min="1021" style="0" width="11.52"/>
  </cols>
  <sheetData>
    <row r="1" s="11" customFormat="true" ht="24" hidden="false" customHeight="true" outlineLevel="0" collapsed="false">
      <c r="A1" s="59" t="s">
        <v>58</v>
      </c>
      <c r="B1" s="59"/>
      <c r="C1" s="59"/>
      <c r="D1" s="59"/>
      <c r="E1" s="59"/>
      <c r="F1" s="59"/>
      <c r="G1" s="59"/>
      <c r="AMG1" s="0"/>
      <c r="AMH1" s="0"/>
      <c r="AMI1" s="0"/>
      <c r="AMJ1" s="0"/>
    </row>
    <row r="2" s="11" customFormat="true" ht="24" hidden="false" customHeight="true" outlineLevel="0" collapsed="false">
      <c r="A2" s="12" t="s">
        <v>59</v>
      </c>
      <c r="B2" s="12"/>
      <c r="C2" s="12"/>
      <c r="D2" s="12"/>
      <c r="E2" s="12"/>
      <c r="F2" s="12"/>
      <c r="G2" s="12"/>
      <c r="AMG2" s="0"/>
      <c r="AMH2" s="0"/>
      <c r="AMI2" s="0"/>
      <c r="AMJ2" s="0"/>
    </row>
    <row r="3" s="11" customFormat="true" ht="57.45" hidden="false" customHeight="false" outlineLevel="0" collapsed="false">
      <c r="A3" s="14" t="s">
        <v>37</v>
      </c>
      <c r="B3" s="29"/>
      <c r="C3" s="14" t="s">
        <v>22</v>
      </c>
      <c r="D3" s="14" t="s">
        <v>38</v>
      </c>
      <c r="E3" s="14" t="s">
        <v>25</v>
      </c>
      <c r="F3" s="14" t="s">
        <v>26</v>
      </c>
      <c r="G3" s="14" t="s">
        <v>27</v>
      </c>
      <c r="AMG3" s="0"/>
      <c r="AMH3" s="0"/>
      <c r="AMI3" s="0"/>
      <c r="AMJ3" s="0"/>
    </row>
    <row r="4" s="11" customFormat="true" ht="13.8" hidden="false" customHeight="false" outlineLevel="0" collapsed="false">
      <c r="A4" s="30" t="s">
        <v>39</v>
      </c>
      <c r="B4" s="31" t="n">
        <v>20600</v>
      </c>
      <c r="C4" s="14"/>
      <c r="D4" s="14"/>
      <c r="E4" s="14"/>
      <c r="F4" s="14"/>
      <c r="G4" s="14"/>
      <c r="AMG4" s="0"/>
      <c r="AMH4" s="0"/>
      <c r="AMI4" s="0"/>
      <c r="AMJ4" s="0"/>
    </row>
    <row r="5" s="11" customFormat="true" ht="15" hidden="false" customHeight="true" outlineLevel="0" collapsed="false">
      <c r="A5" s="25" t="s">
        <v>40</v>
      </c>
      <c r="B5" s="25"/>
      <c r="C5" s="25"/>
      <c r="D5" s="25"/>
      <c r="E5" s="25"/>
      <c r="F5" s="25"/>
      <c r="G5" s="25"/>
      <c r="AMG5" s="0"/>
      <c r="AMH5" s="0"/>
      <c r="AMI5" s="0"/>
      <c r="AMJ5" s="0"/>
    </row>
    <row r="6" s="11" customFormat="true" ht="15" hidden="false" customHeight="false" outlineLevel="0" collapsed="false">
      <c r="A6" s="32"/>
      <c r="B6" s="29"/>
      <c r="C6" s="19" t="n">
        <v>14742</v>
      </c>
      <c r="D6" s="19" t="n">
        <v>3186</v>
      </c>
      <c r="E6" s="19" t="n">
        <v>4000</v>
      </c>
      <c r="F6" s="19" t="n">
        <f aca="false">B4/E6/C6*D6</f>
        <v>1.11300366300366</v>
      </c>
      <c r="G6" s="19" t="n">
        <f aca="false">E6*F6</f>
        <v>4452.01465201465</v>
      </c>
      <c r="AMG6" s="0"/>
      <c r="AMH6" s="0"/>
      <c r="AMI6" s="0"/>
      <c r="AMJ6" s="0"/>
    </row>
    <row r="7" s="11" customFormat="true" ht="15" hidden="false" customHeight="false" outlineLevel="0" collapsed="false">
      <c r="A7" s="33" t="s">
        <v>30</v>
      </c>
      <c r="B7" s="33"/>
      <c r="C7" s="33"/>
      <c r="D7" s="33"/>
      <c r="E7" s="33"/>
      <c r="F7" s="33"/>
      <c r="G7" s="33"/>
      <c r="AMG7" s="0"/>
      <c r="AMH7" s="0"/>
      <c r="AMI7" s="0"/>
      <c r="AMJ7" s="0"/>
    </row>
    <row r="8" customFormat="false" ht="13.8" hidden="false" customHeight="false" outlineLevel="0" collapsed="false">
      <c r="A8" s="34"/>
      <c r="B8" s="35"/>
      <c r="C8" s="19" t="n">
        <v>14742</v>
      </c>
      <c r="D8" s="19" t="n">
        <v>2888.25</v>
      </c>
      <c r="E8" s="19" t="n">
        <v>6</v>
      </c>
      <c r="F8" s="19" t="n">
        <f aca="false">B4/E8/C8*D8</f>
        <v>672.658051824718</v>
      </c>
      <c r="G8" s="19" t="n">
        <f aca="false">E8*F8</f>
        <v>4035.94831094831</v>
      </c>
    </row>
    <row r="9" customFormat="false" ht="13.8" hidden="false" customHeight="true" outlineLevel="0" collapsed="false">
      <c r="A9" s="36" t="s">
        <v>41</v>
      </c>
      <c r="B9" s="36"/>
      <c r="C9" s="36"/>
      <c r="D9" s="36"/>
      <c r="E9" s="36"/>
      <c r="F9" s="36"/>
      <c r="G9" s="36"/>
    </row>
    <row r="10" customFormat="false" ht="13.8" hidden="false" customHeight="false" outlineLevel="0" collapsed="false">
      <c r="A10" s="37"/>
      <c r="B10" s="37"/>
      <c r="C10" s="19" t="n">
        <v>14742</v>
      </c>
      <c r="D10" s="19" t="n">
        <v>2888.25</v>
      </c>
      <c r="E10" s="19" t="n">
        <v>6</v>
      </c>
      <c r="F10" s="37" t="n">
        <f aca="false">B4/E10/C10*D10</f>
        <v>672.658051824718</v>
      </c>
      <c r="G10" s="19" t="n">
        <f aca="false">E10*F10</f>
        <v>4035.94831094831</v>
      </c>
    </row>
    <row r="11" customFormat="false" ht="13.8" hidden="false" customHeight="false" outlineLevel="0" collapsed="false">
      <c r="A11" s="38" t="s">
        <v>42</v>
      </c>
      <c r="B11" s="38"/>
      <c r="C11" s="38"/>
      <c r="D11" s="38"/>
      <c r="E11" s="38"/>
      <c r="F11" s="38"/>
      <c r="G11" s="38"/>
    </row>
    <row r="12" customFormat="false" ht="13.8" hidden="false" customHeight="false" outlineLevel="0" collapsed="false">
      <c r="A12" s="37"/>
      <c r="B12" s="37"/>
      <c r="C12" s="19" t="n">
        <v>14742</v>
      </c>
      <c r="D12" s="19" t="n">
        <v>2888.25</v>
      </c>
      <c r="E12" s="37" t="n">
        <v>10</v>
      </c>
      <c r="F12" s="37" t="n">
        <f aca="false">B4/E12/C12*D12</f>
        <v>403.594831094831</v>
      </c>
      <c r="G12" s="19" t="n">
        <f aca="false">E12*F12</f>
        <v>4035.94831094831</v>
      </c>
    </row>
    <row r="13" customFormat="false" ht="25.35" hidden="false" customHeight="true" outlineLevel="0" collapsed="false">
      <c r="A13" s="39" t="s">
        <v>43</v>
      </c>
      <c r="B13" s="39"/>
      <c r="C13" s="39"/>
      <c r="D13" s="39"/>
      <c r="E13" s="39"/>
      <c r="F13" s="39"/>
      <c r="G13" s="39"/>
    </row>
    <row r="14" customFormat="false" ht="13.8" hidden="false" customHeight="false" outlineLevel="0" collapsed="false">
      <c r="A14" s="37"/>
      <c r="B14" s="37"/>
      <c r="C14" s="37" t="n">
        <v>14742</v>
      </c>
      <c r="D14" s="37" t="n">
        <v>2891.25</v>
      </c>
      <c r="E14" s="37" t="n">
        <v>12</v>
      </c>
      <c r="F14" s="37" t="n">
        <f aca="false">B4/E14/C14*D14</f>
        <v>336.678367928368</v>
      </c>
      <c r="G14" s="19" t="n">
        <f aca="false">E14*F14</f>
        <v>4040.14041514042</v>
      </c>
    </row>
    <row r="15" customFormat="false" ht="15.75" hidden="false" customHeight="true" outlineLevel="0" collapsed="false">
      <c r="G15" s="28" t="n">
        <f aca="false">G6+G14+G8+G10+G12</f>
        <v>20600</v>
      </c>
    </row>
    <row r="17" customFormat="false" ht="31.5" hidden="false" customHeight="true" outlineLevel="0" collapsed="false"/>
    <row r="34" customFormat="false" ht="15.75" hidden="false" customHeight="true" outlineLevel="0" collapsed="false"/>
    <row r="36" customFormat="false" ht="33" hidden="false" customHeight="true" outlineLevel="0" collapsed="false"/>
    <row r="53" customFormat="false" ht="15.75" hidden="false" customHeight="true" outlineLevel="0" collapsed="false"/>
    <row r="55" customFormat="false" ht="43.5" hidden="false" customHeight="true" outlineLevel="0" collapsed="false"/>
    <row r="72" customFormat="false" ht="15.75" hidden="false" customHeight="true" outlineLevel="0" collapsed="false"/>
    <row r="74" customFormat="false" ht="28.5" hidden="false" customHeight="true" outlineLevel="0" collapsed="false"/>
    <row r="91" customFormat="false" ht="15.75" hidden="false" customHeight="true" outlineLevel="0" collapsed="false"/>
    <row r="93" customFormat="false" ht="36.75" hidden="false" customHeight="true" outlineLevel="0" collapsed="false"/>
    <row r="110" customFormat="false" ht="15.75" hidden="false" customHeight="true" outlineLevel="0" collapsed="false"/>
    <row r="112" customFormat="false" ht="28.5" hidden="false" customHeight="true" outlineLevel="0" collapsed="false"/>
    <row r="129" customFormat="false" ht="15.75" hidden="false" customHeight="true" outlineLevel="0" collapsed="false"/>
    <row r="131" customFormat="false" ht="37.5" hidden="false" customHeight="true" outlineLevel="0" collapsed="false"/>
    <row r="148" customFormat="false" ht="15.75" hidden="false" customHeight="true" outlineLevel="0" collapsed="false"/>
  </sheetData>
  <mergeCells count="7">
    <mergeCell ref="A1:G1"/>
    <mergeCell ref="A2:G2"/>
    <mergeCell ref="A5:G5"/>
    <mergeCell ref="A7:G7"/>
    <mergeCell ref="A9:G9"/>
    <mergeCell ref="A11:G11"/>
    <mergeCell ref="A13:G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3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K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1" activeCellId="0" sqref="A11"/>
    </sheetView>
  </sheetViews>
  <sheetFormatPr defaultRowHeight="13.8" zeroHeight="false" outlineLevelRow="0" outlineLevelCol="0"/>
  <cols>
    <col collapsed="false" customWidth="true" hidden="false" outlineLevel="0" max="1" min="1" style="2" width="22.41"/>
    <col collapsed="false" customWidth="true" hidden="false" outlineLevel="0" max="2" min="2" style="2" width="28.14"/>
    <col collapsed="false" customWidth="true" hidden="false" outlineLevel="0" max="3" min="3" style="2" width="13.15"/>
    <col collapsed="false" customWidth="true" hidden="false" outlineLevel="0" max="4" min="4" style="2" width="11.64"/>
    <col collapsed="false" customWidth="true" hidden="false" outlineLevel="0" max="5" min="5" style="2" width="13.89"/>
    <col collapsed="false" customWidth="true" hidden="false" outlineLevel="0" max="6" min="6" style="2" width="13.7"/>
    <col collapsed="false" customWidth="true" hidden="false" outlineLevel="0" max="7" min="7" style="2" width="13.36"/>
    <col collapsed="false" customWidth="true" hidden="false" outlineLevel="0" max="8" min="8" style="2" width="11.85"/>
    <col collapsed="false" customWidth="true" hidden="false" outlineLevel="0" max="9" min="9" style="2" width="14.62"/>
    <col collapsed="false" customWidth="true" hidden="false" outlineLevel="0" max="10" min="10" style="2" width="11.85"/>
    <col collapsed="false" customWidth="true" hidden="false" outlineLevel="0" max="11" min="11" style="2" width="15.37"/>
    <col collapsed="false" customWidth="true" hidden="false" outlineLevel="0" max="12" min="12" style="2" width="12.04"/>
    <col collapsed="false" customWidth="true" hidden="false" outlineLevel="0" max="1025" min="13" style="2" width="8.71"/>
  </cols>
  <sheetData>
    <row r="1" s="61" customFormat="true" ht="13.8" hidden="false" customHeight="false" outlineLevel="0" collapsed="false">
      <c r="A1" s="60" t="s">
        <v>60</v>
      </c>
      <c r="B1" s="60"/>
      <c r="C1" s="60"/>
      <c r="D1" s="60"/>
      <c r="E1" s="60"/>
      <c r="F1" s="60"/>
      <c r="G1" s="60"/>
      <c r="H1" s="60"/>
      <c r="I1" s="11"/>
      <c r="J1" s="11"/>
      <c r="K1" s="11"/>
    </row>
    <row r="2" s="63" customFormat="true" ht="23.85" hidden="false" customHeight="true" outlineLevel="0" collapsed="false">
      <c r="A2" s="12" t="s">
        <v>61</v>
      </c>
      <c r="B2" s="12"/>
      <c r="C2" s="12"/>
      <c r="D2" s="12"/>
      <c r="E2" s="12"/>
      <c r="F2" s="12"/>
      <c r="G2" s="12"/>
      <c r="H2" s="62"/>
      <c r="I2" s="62"/>
      <c r="J2" s="62"/>
      <c r="K2" s="62"/>
    </row>
    <row r="3" s="63" customFormat="true" ht="57.75" hidden="false" customHeight="false" outlineLevel="0" collapsed="false">
      <c r="A3" s="14" t="s">
        <v>37</v>
      </c>
      <c r="B3" s="29"/>
      <c r="C3" s="14" t="s">
        <v>22</v>
      </c>
      <c r="D3" s="14" t="s">
        <v>38</v>
      </c>
      <c r="E3" s="14" t="s">
        <v>25</v>
      </c>
      <c r="F3" s="14" t="s">
        <v>26</v>
      </c>
      <c r="G3" s="14" t="s">
        <v>27</v>
      </c>
      <c r="H3" s="62"/>
      <c r="I3" s="62"/>
      <c r="J3" s="62"/>
      <c r="K3" s="62"/>
    </row>
    <row r="4" s="63" customFormat="true" ht="13.8" hidden="false" customHeight="false" outlineLevel="0" collapsed="false">
      <c r="A4" s="30" t="s">
        <v>39</v>
      </c>
      <c r="B4" s="31" t="n">
        <v>3100</v>
      </c>
      <c r="C4" s="14"/>
      <c r="D4" s="14"/>
      <c r="E4" s="14"/>
      <c r="F4" s="14"/>
      <c r="G4" s="14"/>
      <c r="H4" s="62"/>
      <c r="I4" s="62"/>
      <c r="J4" s="62"/>
      <c r="K4" s="62"/>
    </row>
    <row r="5" s="63" customFormat="true" ht="15" hidden="false" customHeight="true" outlineLevel="0" collapsed="false">
      <c r="A5" s="25" t="s">
        <v>40</v>
      </c>
      <c r="B5" s="25"/>
      <c r="C5" s="25"/>
      <c r="D5" s="25"/>
      <c r="E5" s="25"/>
      <c r="F5" s="25"/>
      <c r="G5" s="25"/>
      <c r="H5" s="62"/>
      <c r="I5" s="62"/>
      <c r="J5" s="62"/>
      <c r="K5" s="62"/>
    </row>
    <row r="6" s="63" customFormat="true" ht="15" hidden="false" customHeight="false" outlineLevel="0" collapsed="false">
      <c r="A6" s="32"/>
      <c r="B6" s="29"/>
      <c r="C6" s="19" t="n">
        <v>14742</v>
      </c>
      <c r="D6" s="19" t="n">
        <v>3186</v>
      </c>
      <c r="E6" s="19" t="n">
        <v>4000</v>
      </c>
      <c r="F6" s="19" t="n">
        <f aca="false">B4/E6/C6*D6</f>
        <v>0.167490842490843</v>
      </c>
      <c r="G6" s="19" t="n">
        <f aca="false">E6*F6</f>
        <v>669.96336996337</v>
      </c>
      <c r="H6" s="41"/>
      <c r="I6" s="64"/>
    </row>
    <row r="7" s="61" customFormat="true" ht="15" hidden="false" customHeight="false" outlineLevel="0" collapsed="false">
      <c r="A7" s="33" t="s">
        <v>30</v>
      </c>
      <c r="B7" s="33"/>
      <c r="C7" s="33"/>
      <c r="D7" s="33"/>
      <c r="E7" s="33"/>
      <c r="F7" s="33"/>
      <c r="G7" s="33"/>
      <c r="H7" s="5"/>
      <c r="I7" s="65"/>
    </row>
    <row r="8" s="63" customFormat="true" ht="13.8" hidden="false" customHeight="false" outlineLevel="0" collapsed="false">
      <c r="A8" s="34"/>
      <c r="B8" s="35"/>
      <c r="C8" s="19" t="n">
        <v>14742</v>
      </c>
      <c r="D8" s="19" t="n">
        <v>2888.25</v>
      </c>
      <c r="E8" s="19" t="n">
        <v>6</v>
      </c>
      <c r="F8" s="19" t="n">
        <f aca="false">B4/E8/C8*D8</f>
        <v>101.225240808574</v>
      </c>
      <c r="G8" s="19" t="n">
        <f aca="false">E8*F8</f>
        <v>607.351444851445</v>
      </c>
      <c r="H8" s="66"/>
      <c r="I8" s="66"/>
      <c r="J8" s="66"/>
      <c r="K8" s="41"/>
    </row>
    <row r="9" s="63" customFormat="true" ht="13.8" hidden="false" customHeight="true" outlineLevel="0" collapsed="false">
      <c r="A9" s="36" t="s">
        <v>41</v>
      </c>
      <c r="B9" s="36"/>
      <c r="C9" s="36"/>
      <c r="D9" s="36"/>
      <c r="E9" s="36"/>
      <c r="F9" s="36"/>
      <c r="G9" s="36"/>
      <c r="H9" s="62"/>
      <c r="I9" s="62"/>
      <c r="J9" s="62"/>
      <c r="K9" s="62"/>
    </row>
    <row r="10" s="63" customFormat="true" ht="13.8" hidden="false" customHeight="false" outlineLevel="0" collapsed="false">
      <c r="A10" s="37"/>
      <c r="B10" s="37"/>
      <c r="C10" s="19" t="n">
        <v>14742</v>
      </c>
      <c r="D10" s="19" t="n">
        <v>2888.25</v>
      </c>
      <c r="E10" s="19" t="n">
        <v>6</v>
      </c>
      <c r="F10" s="37" t="n">
        <f aca="false">B4/E10/C10*D10</f>
        <v>101.225240808574</v>
      </c>
      <c r="G10" s="19" t="n">
        <f aca="false">E10*F10</f>
        <v>607.351444851445</v>
      </c>
      <c r="H10" s="62"/>
      <c r="I10" s="62"/>
      <c r="J10" s="62"/>
      <c r="K10" s="62"/>
    </row>
    <row r="11" s="63" customFormat="true" ht="13.8" hidden="false" customHeight="false" outlineLevel="0" collapsed="false">
      <c r="A11" s="38" t="s">
        <v>42</v>
      </c>
      <c r="B11" s="38"/>
      <c r="C11" s="38"/>
      <c r="D11" s="38"/>
      <c r="E11" s="38"/>
      <c r="F11" s="38"/>
      <c r="G11" s="38"/>
      <c r="H11" s="62"/>
      <c r="I11" s="62"/>
      <c r="J11" s="62"/>
      <c r="K11" s="62"/>
    </row>
    <row r="12" s="63" customFormat="true" ht="13.8" hidden="false" customHeight="false" outlineLevel="0" collapsed="false">
      <c r="A12" s="37"/>
      <c r="B12" s="37"/>
      <c r="C12" s="19" t="n">
        <v>14742</v>
      </c>
      <c r="D12" s="19" t="n">
        <v>2888.25</v>
      </c>
      <c r="E12" s="37" t="n">
        <v>10</v>
      </c>
      <c r="F12" s="37" t="n">
        <f aca="false">B4/E12/C12*D12</f>
        <v>60.7351444851445</v>
      </c>
      <c r="G12" s="19" t="n">
        <f aca="false">E12*F12</f>
        <v>607.351444851445</v>
      </c>
      <c r="H12" s="62"/>
      <c r="I12" s="62"/>
      <c r="J12" s="62"/>
      <c r="K12" s="62"/>
    </row>
    <row r="13" customFormat="false" ht="25.5" hidden="false" customHeight="true" outlineLevel="0" collapsed="false">
      <c r="A13" s="39" t="s">
        <v>43</v>
      </c>
      <c r="B13" s="39"/>
      <c r="C13" s="39"/>
      <c r="D13" s="39"/>
      <c r="E13" s="39"/>
      <c r="F13" s="39"/>
      <c r="G13" s="39"/>
    </row>
    <row r="14" customFormat="false" ht="13.8" hidden="false" customHeight="false" outlineLevel="0" collapsed="false">
      <c r="A14" s="37"/>
      <c r="B14" s="37"/>
      <c r="C14" s="37" t="n">
        <v>14742</v>
      </c>
      <c r="D14" s="37" t="n">
        <v>2891.25</v>
      </c>
      <c r="E14" s="37" t="n">
        <v>12</v>
      </c>
      <c r="F14" s="37" t="n">
        <f aca="false">B4/E14/C14*D14</f>
        <v>50.6651912901913</v>
      </c>
      <c r="G14" s="19" t="n">
        <f aca="false">E14*F14</f>
        <v>607.982295482295</v>
      </c>
    </row>
    <row r="16" customFormat="false" ht="15" hidden="false" customHeight="false" outlineLevel="0" collapsed="false"/>
    <row r="17" customFormat="false" ht="15.75" hidden="false" customHeight="true" outlineLevel="0" collapsed="false"/>
    <row r="19" customFormat="false" ht="15" hidden="false" customHeight="false" outlineLevel="0" collapsed="false"/>
    <row r="20" customFormat="false" ht="15" hidden="false" customHeight="false" outlineLevel="0" collapsed="false"/>
    <row r="21" customFormat="false" ht="15" hidden="false" customHeight="false" outlineLevel="0" collapsed="false"/>
    <row r="27" customFormat="false" ht="25.5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H1"/>
    <mergeCell ref="A2:G2"/>
    <mergeCell ref="A5:G5"/>
    <mergeCell ref="A7:G7"/>
    <mergeCell ref="A9:G9"/>
    <mergeCell ref="A11:G11"/>
    <mergeCell ref="A13:G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2" activeCellId="0" sqref="A22"/>
    </sheetView>
  </sheetViews>
  <sheetFormatPr defaultRowHeight="13.8" zeroHeight="false" outlineLevelRow="0" outlineLevelCol="0"/>
  <cols>
    <col collapsed="false" customWidth="true" hidden="false" outlineLevel="0" max="1" min="1" style="0" width="18.89"/>
    <col collapsed="false" customWidth="true" hidden="false" outlineLevel="0" max="2" min="2" style="0" width="14.16"/>
    <col collapsed="false" customWidth="true" hidden="false" outlineLevel="0" max="3" min="3" style="0" width="9.42"/>
    <col collapsed="false" customWidth="true" hidden="false" outlineLevel="0" max="4" min="4" style="0" width="10.71"/>
    <col collapsed="false" customWidth="true" hidden="false" outlineLevel="0" max="5" min="5" style="0" width="10.99"/>
    <col collapsed="false" customWidth="true" hidden="false" outlineLevel="0" max="6" min="6" style="0" width="14.28"/>
    <col collapsed="false" customWidth="true" hidden="false" outlineLevel="0" max="7" min="7" style="0" width="10.58"/>
    <col collapsed="false" customWidth="true" hidden="false" outlineLevel="0" max="8" min="8" style="0" width="12.71"/>
    <col collapsed="false" customWidth="true" hidden="false" outlineLevel="0" max="9" min="9" style="0" width="14.43"/>
    <col collapsed="false" customWidth="true" hidden="false" outlineLevel="0" max="11" min="10" style="0" width="8.71"/>
    <col collapsed="false" customWidth="true" hidden="false" outlineLevel="0" max="12" min="12" style="0" width="12.5"/>
    <col collapsed="false" customWidth="true" hidden="false" outlineLevel="0" max="1025" min="13" style="0" width="8.71"/>
  </cols>
  <sheetData>
    <row r="1" customFormat="false" ht="23.85" hidden="false" customHeight="true" outlineLevel="0" collapsed="false">
      <c r="A1" s="12" t="s">
        <v>19</v>
      </c>
      <c r="B1" s="12"/>
      <c r="C1" s="12"/>
      <c r="D1" s="12"/>
      <c r="E1" s="12"/>
      <c r="F1" s="12"/>
      <c r="G1" s="12"/>
      <c r="H1" s="12"/>
      <c r="I1" s="12"/>
      <c r="J1" s="11"/>
      <c r="K1" s="11"/>
    </row>
    <row r="2" customFormat="false" ht="35.25" hidden="false" customHeight="true" outlineLevel="0" collapsed="false">
      <c r="A2" s="13" t="s">
        <v>20</v>
      </c>
      <c r="B2" s="13"/>
      <c r="C2" s="13"/>
      <c r="D2" s="13"/>
      <c r="E2" s="13"/>
      <c r="F2" s="13"/>
      <c r="G2" s="13"/>
      <c r="H2" s="13"/>
      <c r="I2" s="13"/>
      <c r="J2" s="11"/>
      <c r="K2" s="11"/>
    </row>
    <row r="3" customFormat="false" ht="46.25" hidden="false" customHeight="false" outlineLevel="0" collapsed="false">
      <c r="A3" s="14" t="s">
        <v>21</v>
      </c>
      <c r="B3" s="14" t="s">
        <v>22</v>
      </c>
      <c r="C3" s="14" t="s">
        <v>23</v>
      </c>
      <c r="D3" s="14" t="s">
        <v>9</v>
      </c>
      <c r="E3" s="14" t="s">
        <v>10</v>
      </c>
      <c r="F3" s="14" t="s">
        <v>24</v>
      </c>
      <c r="G3" s="14" t="s">
        <v>25</v>
      </c>
      <c r="H3" s="14" t="s">
        <v>26</v>
      </c>
      <c r="I3" s="14" t="s">
        <v>27</v>
      </c>
      <c r="J3" s="66"/>
      <c r="K3" s="41"/>
    </row>
    <row r="4" customFormat="false" ht="13.8" hidden="false" customHeight="false" outlineLevel="0" collapsed="false">
      <c r="A4" s="15" t="n">
        <v>1</v>
      </c>
      <c r="B4" s="15"/>
      <c r="C4" s="15"/>
      <c r="D4" s="15" t="n">
        <v>2</v>
      </c>
      <c r="E4" s="15" t="n">
        <v>3</v>
      </c>
      <c r="F4" s="15"/>
      <c r="G4" s="15" t="n">
        <v>5</v>
      </c>
      <c r="H4" s="15" t="n">
        <v>6</v>
      </c>
      <c r="I4" s="16" t="n">
        <v>8</v>
      </c>
      <c r="J4" s="62"/>
      <c r="K4" s="62"/>
    </row>
    <row r="5" customFormat="false" ht="13.8" hidden="false" customHeight="true" outlineLevel="0" collapsed="false">
      <c r="A5" s="17" t="s">
        <v>28</v>
      </c>
      <c r="B5" s="17"/>
      <c r="C5" s="17"/>
      <c r="D5" s="17"/>
      <c r="E5" s="17"/>
      <c r="F5" s="17"/>
      <c r="G5" s="17"/>
      <c r="H5" s="17"/>
      <c r="I5" s="17"/>
      <c r="J5" s="62"/>
      <c r="K5" s="62"/>
    </row>
    <row r="6" customFormat="false" ht="13.8" hidden="false" customHeight="false" outlineLevel="0" collapsed="false">
      <c r="A6" s="8"/>
      <c r="B6" s="8" t="n">
        <v>10191</v>
      </c>
      <c r="C6" s="8" t="n">
        <v>4205</v>
      </c>
      <c r="D6" s="19" t="n">
        <v>5.5</v>
      </c>
      <c r="E6" s="8" t="n">
        <v>150020</v>
      </c>
      <c r="F6" s="19" t="n">
        <f aca="false">E6*12*1.302</f>
        <v>2343912.48</v>
      </c>
      <c r="G6" s="19" t="n">
        <v>4000</v>
      </c>
      <c r="H6" s="20" t="n">
        <f aca="false">F6/G6/B6*C6</f>
        <v>241.785692728878</v>
      </c>
      <c r="I6" s="21" t="n">
        <f aca="false">G6*H6</f>
        <v>967142.770915514</v>
      </c>
      <c r="J6" s="62"/>
      <c r="K6" s="62"/>
    </row>
    <row r="7" customFormat="false" ht="13.8" hidden="false" customHeight="false" outlineLevel="0" collapsed="false">
      <c r="A7" s="8"/>
      <c r="B7" s="8"/>
      <c r="C7" s="8"/>
      <c r="D7" s="19"/>
      <c r="E7" s="8"/>
      <c r="F7" s="19"/>
      <c r="G7" s="19"/>
      <c r="H7" s="20"/>
      <c r="I7" s="21"/>
      <c r="J7" s="62"/>
      <c r="K7" s="62"/>
      <c r="L7" s="10"/>
    </row>
    <row r="8" customFormat="false" ht="15" hidden="false" customHeight="false" outlineLevel="0" collapsed="false">
      <c r="A8" s="22" t="s">
        <v>29</v>
      </c>
      <c r="B8" s="22" t="n">
        <f aca="false">B6+B7</f>
        <v>10191</v>
      </c>
      <c r="C8" s="22" t="n">
        <f aca="false">C6+C7</f>
        <v>4205</v>
      </c>
      <c r="D8" s="22" t="n">
        <f aca="false">D6+D7</f>
        <v>5.5</v>
      </c>
      <c r="E8" s="22" t="n">
        <f aca="false">E6+E7</f>
        <v>150020</v>
      </c>
      <c r="F8" s="22" t="n">
        <f aca="false">F6+F7</f>
        <v>2343912.48</v>
      </c>
      <c r="G8" s="22" t="n">
        <v>4000</v>
      </c>
      <c r="H8" s="22" t="n">
        <f aca="false">H6+H7</f>
        <v>241.785692728878</v>
      </c>
      <c r="I8" s="23" t="n">
        <f aca="false">G8*H8</f>
        <v>967142.770915514</v>
      </c>
      <c r="L8" s="67"/>
    </row>
    <row r="9" customFormat="false" ht="15" hidden="false" customHeight="false" outlineLevel="0" collapsed="false">
      <c r="A9" s="24" t="s">
        <v>30</v>
      </c>
      <c r="B9" s="24"/>
      <c r="C9" s="24"/>
      <c r="D9" s="24"/>
      <c r="E9" s="24"/>
      <c r="F9" s="24"/>
      <c r="G9" s="24"/>
      <c r="H9" s="24"/>
      <c r="I9" s="24"/>
    </row>
    <row r="10" customFormat="false" ht="13.8" hidden="false" customHeight="false" outlineLevel="0" collapsed="false">
      <c r="A10" s="8"/>
      <c r="B10" s="22" t="n">
        <f aca="false">B8+B9</f>
        <v>10191</v>
      </c>
      <c r="C10" s="8" t="n">
        <v>1496.5</v>
      </c>
      <c r="D10" s="19" t="n">
        <v>5.5</v>
      </c>
      <c r="E10" s="8" t="n">
        <v>150020</v>
      </c>
      <c r="F10" s="19" t="n">
        <f aca="false">E10*12*1.302</f>
        <v>2343912.48</v>
      </c>
      <c r="G10" s="19" t="n">
        <v>6</v>
      </c>
      <c r="H10" s="20" t="n">
        <f aca="false">F10/G10/B10*C10</f>
        <v>57365.4045451869</v>
      </c>
      <c r="I10" s="21" t="n">
        <f aca="false">G10*H10</f>
        <v>344192.427271122</v>
      </c>
    </row>
    <row r="11" customFormat="false" ht="13.8" hidden="false" customHeight="false" outlineLevel="0" collapsed="false">
      <c r="A11" s="8"/>
      <c r="B11" s="8"/>
      <c r="C11" s="8"/>
      <c r="D11" s="19"/>
      <c r="E11" s="8"/>
      <c r="F11" s="19"/>
      <c r="G11" s="19"/>
      <c r="H11" s="20"/>
      <c r="I11" s="21"/>
    </row>
    <row r="12" customFormat="false" ht="13.8" hidden="false" customHeight="false" outlineLevel="0" collapsed="false">
      <c r="A12" s="22" t="s">
        <v>29</v>
      </c>
      <c r="B12" s="22" t="n">
        <f aca="false">B10+B11</f>
        <v>10191</v>
      </c>
      <c r="C12" s="22" t="n">
        <f aca="false">C10+C11</f>
        <v>1496.5</v>
      </c>
      <c r="D12" s="22" t="n">
        <f aca="false">D10+D11</f>
        <v>5.5</v>
      </c>
      <c r="E12" s="22" t="n">
        <f aca="false">E10+E11</f>
        <v>150020</v>
      </c>
      <c r="F12" s="22" t="n">
        <f aca="false">F10+F11</f>
        <v>2343912.48</v>
      </c>
      <c r="G12" s="22" t="n">
        <v>6</v>
      </c>
      <c r="H12" s="22" t="n">
        <f aca="false">H10+H11</f>
        <v>57365.4045451869</v>
      </c>
      <c r="I12" s="23" t="n">
        <f aca="false">G12*H12</f>
        <v>344192.427271122</v>
      </c>
    </row>
    <row r="13" customFormat="false" ht="15" hidden="false" customHeight="true" outlineLevel="0" collapsed="false">
      <c r="A13" s="25" t="s">
        <v>31</v>
      </c>
      <c r="B13" s="25"/>
      <c r="C13" s="25"/>
      <c r="D13" s="25"/>
      <c r="E13" s="25"/>
      <c r="F13" s="25"/>
      <c r="G13" s="25"/>
      <c r="H13" s="25"/>
      <c r="I13" s="25"/>
    </row>
    <row r="14" customFormat="false" ht="13.8" hidden="false" customHeight="false" outlineLevel="0" collapsed="false">
      <c r="A14" s="8"/>
      <c r="B14" s="22" t="n">
        <f aca="false">B8+B13</f>
        <v>10191</v>
      </c>
      <c r="C14" s="8" t="n">
        <v>1496.5</v>
      </c>
      <c r="D14" s="19" t="n">
        <v>5.5</v>
      </c>
      <c r="E14" s="8" t="n">
        <v>150020</v>
      </c>
      <c r="F14" s="19" t="n">
        <f aca="false">E14*12*1.302</f>
        <v>2343912.48</v>
      </c>
      <c r="G14" s="19" t="n">
        <v>6</v>
      </c>
      <c r="H14" s="20" t="n">
        <f aca="false">F14/G14/B14*C14</f>
        <v>57365.4045451869</v>
      </c>
      <c r="I14" s="21" t="n">
        <f aca="false">G14*H14</f>
        <v>344192.427271122</v>
      </c>
    </row>
    <row r="15" customFormat="false" ht="13.8" hidden="false" customHeight="false" outlineLevel="0" collapsed="false">
      <c r="A15" s="8"/>
      <c r="B15" s="8"/>
      <c r="C15" s="8"/>
      <c r="D15" s="19"/>
      <c r="E15" s="8"/>
      <c r="F15" s="19"/>
      <c r="G15" s="19"/>
      <c r="H15" s="20"/>
      <c r="I15" s="21"/>
    </row>
    <row r="16" customFormat="false" ht="13.8" hidden="false" customHeight="false" outlineLevel="0" collapsed="false">
      <c r="A16" s="22" t="s">
        <v>29</v>
      </c>
      <c r="B16" s="22" t="n">
        <f aca="false">B14+B15</f>
        <v>10191</v>
      </c>
      <c r="C16" s="22" t="n">
        <f aca="false">C14+C15</f>
        <v>1496.5</v>
      </c>
      <c r="D16" s="22" t="n">
        <f aca="false">D14+D15</f>
        <v>5.5</v>
      </c>
      <c r="E16" s="22" t="n">
        <f aca="false">E14+E15</f>
        <v>150020</v>
      </c>
      <c r="F16" s="22" t="n">
        <f aca="false">F14+F15</f>
        <v>2343912.48</v>
      </c>
      <c r="G16" s="22" t="n">
        <v>6</v>
      </c>
      <c r="H16" s="22" t="n">
        <f aca="false">H14+H15</f>
        <v>57365.4045451869</v>
      </c>
      <c r="I16" s="23" t="n">
        <f aca="false">G16*H16</f>
        <v>344192.427271122</v>
      </c>
    </row>
    <row r="17" customFormat="false" ht="15" hidden="false" customHeight="false" outlineLevel="0" collapsed="false">
      <c r="A17" s="24" t="s">
        <v>32</v>
      </c>
      <c r="B17" s="24"/>
      <c r="C17" s="24"/>
      <c r="D17" s="24"/>
      <c r="E17" s="24"/>
      <c r="F17" s="24"/>
      <c r="G17" s="24"/>
      <c r="H17" s="24"/>
      <c r="I17" s="24"/>
    </row>
    <row r="18" customFormat="false" ht="13.8" hidden="false" customHeight="false" outlineLevel="0" collapsed="false">
      <c r="A18" s="8"/>
      <c r="B18" s="22" t="n">
        <f aca="false">B12+B17</f>
        <v>10191</v>
      </c>
      <c r="C18" s="8" t="n">
        <v>1496.5</v>
      </c>
      <c r="D18" s="19" t="n">
        <v>5.5</v>
      </c>
      <c r="E18" s="8" t="n">
        <v>150020</v>
      </c>
      <c r="F18" s="19" t="n">
        <f aca="false">E18*12*1.302</f>
        <v>2343912.48</v>
      </c>
      <c r="G18" s="19" t="n">
        <v>10</v>
      </c>
      <c r="H18" s="20" t="n">
        <f aca="false">F18/G18/B18*C18</f>
        <v>34419.2427271122</v>
      </c>
      <c r="I18" s="21" t="n">
        <f aca="false">G18*H18</f>
        <v>344192.427271122</v>
      </c>
    </row>
    <row r="19" customFormat="false" ht="13.8" hidden="false" customHeight="false" outlineLevel="0" collapsed="false">
      <c r="A19" s="8"/>
      <c r="B19" s="8"/>
      <c r="C19" s="8"/>
      <c r="D19" s="19"/>
      <c r="E19" s="8"/>
      <c r="F19" s="19"/>
      <c r="G19" s="19"/>
      <c r="H19" s="20"/>
      <c r="I19" s="21"/>
    </row>
    <row r="20" customFormat="false" ht="13.8" hidden="false" customHeight="false" outlineLevel="0" collapsed="false">
      <c r="A20" s="22" t="s">
        <v>29</v>
      </c>
      <c r="B20" s="22" t="n">
        <f aca="false">B18+B19</f>
        <v>10191</v>
      </c>
      <c r="C20" s="22" t="n">
        <f aca="false">C18+C19</f>
        <v>1496.5</v>
      </c>
      <c r="D20" s="22" t="n">
        <f aca="false">D18+D19</f>
        <v>5.5</v>
      </c>
      <c r="E20" s="22" t="n">
        <f aca="false">E18+E19</f>
        <v>150020</v>
      </c>
      <c r="F20" s="22" t="n">
        <f aca="false">F18+F19</f>
        <v>2343912.48</v>
      </c>
      <c r="G20" s="22" t="n">
        <v>10</v>
      </c>
      <c r="H20" s="22" t="n">
        <f aca="false">H18+H19</f>
        <v>34419.2427271122</v>
      </c>
      <c r="I20" s="23" t="n">
        <f aca="false">G20*H20</f>
        <v>344192.427271122</v>
      </c>
    </row>
    <row r="21" customFormat="false" ht="24" hidden="false" customHeight="true" outlineLevel="0" collapsed="false">
      <c r="A21" s="12" t="s">
        <v>33</v>
      </c>
      <c r="B21" s="12"/>
      <c r="C21" s="12"/>
      <c r="D21" s="12"/>
      <c r="E21" s="12"/>
      <c r="F21" s="12"/>
      <c r="G21" s="12"/>
      <c r="H21" s="12"/>
      <c r="I21" s="12"/>
    </row>
    <row r="22" customFormat="false" ht="13.8" hidden="false" customHeight="false" outlineLevel="0" collapsed="false">
      <c r="A22" s="8"/>
      <c r="B22" s="22" t="n">
        <f aca="false">B20+B21</f>
        <v>10191</v>
      </c>
      <c r="C22" s="8" t="n">
        <v>1496.5</v>
      </c>
      <c r="D22" s="19" t="n">
        <v>5.5</v>
      </c>
      <c r="E22" s="8" t="n">
        <v>150020</v>
      </c>
      <c r="F22" s="19" t="n">
        <f aca="false">E22*12*1.302</f>
        <v>2343912.48</v>
      </c>
      <c r="G22" s="19" t="n">
        <v>12</v>
      </c>
      <c r="H22" s="20" t="n">
        <f aca="false">F22/G22/B22*C22</f>
        <v>28682.7022725935</v>
      </c>
      <c r="I22" s="21" t="n">
        <f aca="false">G22*H22</f>
        <v>344192.427271122</v>
      </c>
    </row>
    <row r="23" customFormat="false" ht="13.8" hidden="false" customHeight="false" outlineLevel="0" collapsed="false">
      <c r="A23" s="8"/>
      <c r="B23" s="8"/>
      <c r="C23" s="8"/>
      <c r="D23" s="19"/>
      <c r="E23" s="8"/>
      <c r="F23" s="19"/>
      <c r="G23" s="19"/>
      <c r="H23" s="20"/>
      <c r="I23" s="21"/>
    </row>
    <row r="24" customFormat="false" ht="13.8" hidden="false" customHeight="false" outlineLevel="0" collapsed="false">
      <c r="A24" s="22" t="s">
        <v>29</v>
      </c>
      <c r="B24" s="22" t="n">
        <f aca="false">B22+B23</f>
        <v>10191</v>
      </c>
      <c r="C24" s="22" t="n">
        <f aca="false">C22+C23</f>
        <v>1496.5</v>
      </c>
      <c r="D24" s="22" t="n">
        <f aca="false">D22+D23</f>
        <v>5.5</v>
      </c>
      <c r="E24" s="22" t="n">
        <f aca="false">E22+E23</f>
        <v>150020</v>
      </c>
      <c r="F24" s="26" t="n">
        <f aca="false">F22+F23</f>
        <v>2343912.48</v>
      </c>
      <c r="G24" s="22" t="n">
        <v>12</v>
      </c>
      <c r="H24" s="22" t="n">
        <f aca="false">H22+H23</f>
        <v>28682.7022725935</v>
      </c>
      <c r="I24" s="23" t="n">
        <f aca="false">G24*H24</f>
        <v>344192.427271122</v>
      </c>
    </row>
    <row r="25" customFormat="false" ht="13.8" hidden="false" customHeight="false" outlineLevel="0" collapsed="false">
      <c r="A25" s="11" t="s">
        <v>34</v>
      </c>
      <c r="B25" s="11"/>
      <c r="C25" s="11"/>
      <c r="D25" s="11"/>
      <c r="E25" s="11"/>
      <c r="F25" s="11"/>
      <c r="G25" s="11"/>
      <c r="H25" s="11"/>
      <c r="I25" s="27"/>
    </row>
    <row r="26" customFormat="false" ht="15" hidden="false" customHeight="false" outlineLevel="0" collapsed="false">
      <c r="A26" s="68"/>
      <c r="B26" s="69"/>
      <c r="C26" s="69"/>
      <c r="D26" s="69"/>
      <c r="E26" s="69"/>
      <c r="F26" s="69"/>
      <c r="G26" s="69"/>
      <c r="H26" s="69"/>
      <c r="I26" s="10"/>
    </row>
    <row r="27" customFormat="false" ht="15" hidden="false" customHeight="false" outlineLevel="0" collapsed="false">
      <c r="A27" s="69"/>
      <c r="B27" s="69"/>
      <c r="C27" s="69"/>
      <c r="D27" s="69"/>
      <c r="E27" s="69"/>
      <c r="F27" s="69"/>
      <c r="G27" s="69"/>
      <c r="H27" s="70"/>
    </row>
    <row r="28" customFormat="false" ht="15" hidden="false" customHeight="false" outlineLevel="0" collapsed="false">
      <c r="A28" s="4"/>
      <c r="B28" s="71"/>
      <c r="C28" s="71"/>
      <c r="D28" s="71"/>
      <c r="E28" s="71"/>
      <c r="F28" s="71"/>
      <c r="G28" s="71"/>
      <c r="H28" s="72" t="s">
        <v>62</v>
      </c>
    </row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7">
    <mergeCell ref="A1:I1"/>
    <mergeCell ref="A2:I2"/>
    <mergeCell ref="A5:I5"/>
    <mergeCell ref="A9:I9"/>
    <mergeCell ref="A13:I13"/>
    <mergeCell ref="A17:I17"/>
    <mergeCell ref="A21:I21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colBreaks count="1" manualBreakCount="1">
    <brk id="8" man="true" max="65535" min="0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true"/>
  </sheetPr>
  <dimension ref="A1:AMJ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5" activeCellId="0" sqref="G15"/>
    </sheetView>
  </sheetViews>
  <sheetFormatPr defaultRowHeight="13.8" zeroHeight="false" outlineLevelRow="0" outlineLevelCol="0"/>
  <cols>
    <col collapsed="false" customWidth="true" hidden="false" outlineLevel="0" max="1" min="1" style="73" width="24.15"/>
    <col collapsed="false" customWidth="true" hidden="false" outlineLevel="0" max="2" min="2" style="73" width="11.57"/>
    <col collapsed="false" customWidth="true" hidden="false" outlineLevel="0" max="3" min="3" style="73" width="19"/>
    <col collapsed="false" customWidth="true" hidden="false" outlineLevel="0" max="4" min="4" style="73" width="17"/>
    <col collapsed="false" customWidth="true" hidden="false" outlineLevel="0" max="5" min="5" style="73" width="19.71"/>
    <col collapsed="false" customWidth="true" hidden="false" outlineLevel="0" max="6" min="6" style="73" width="11.99"/>
    <col collapsed="false" customWidth="true" hidden="false" outlineLevel="0" max="7" min="7" style="73" width="18.29"/>
    <col collapsed="false" customWidth="true" hidden="false" outlineLevel="0" max="1019" min="8" style="73" width="9.13"/>
    <col collapsed="false" customWidth="false" hidden="false" outlineLevel="0" max="1025" min="1020" style="0" width="11.52"/>
  </cols>
  <sheetData>
    <row r="1" s="40" customFormat="true" ht="13.8" hidden="false" customHeight="true" outlineLevel="0" collapsed="false">
      <c r="A1" s="74" t="s">
        <v>63</v>
      </c>
      <c r="B1" s="74"/>
      <c r="C1" s="74"/>
      <c r="D1" s="74"/>
      <c r="E1" s="74"/>
      <c r="F1" s="74"/>
      <c r="G1" s="74"/>
      <c r="AMF1" s="0"/>
      <c r="AMG1" s="0"/>
      <c r="AMH1" s="0"/>
      <c r="AMI1" s="0"/>
      <c r="AMJ1" s="0"/>
    </row>
    <row r="2" s="40" customFormat="true" ht="24" hidden="false" customHeight="true" outlineLevel="0" collapsed="false">
      <c r="A2" s="75" t="s">
        <v>64</v>
      </c>
      <c r="B2" s="75"/>
      <c r="C2" s="75"/>
      <c r="D2" s="75"/>
      <c r="E2" s="75"/>
      <c r="F2" s="75"/>
      <c r="G2" s="75"/>
      <c r="AMF2" s="0"/>
      <c r="AMG2" s="0"/>
      <c r="AMH2" s="0"/>
      <c r="AMI2" s="0"/>
      <c r="AMJ2" s="0"/>
    </row>
    <row r="3" s="40" customFormat="true" ht="46.25" hidden="false" customHeight="false" outlineLevel="0" collapsed="false">
      <c r="A3" s="14" t="s">
        <v>37</v>
      </c>
      <c r="B3" s="29"/>
      <c r="C3" s="14" t="s">
        <v>22</v>
      </c>
      <c r="D3" s="14" t="s">
        <v>38</v>
      </c>
      <c r="E3" s="14" t="s">
        <v>25</v>
      </c>
      <c r="F3" s="14" t="s">
        <v>26</v>
      </c>
      <c r="G3" s="14" t="s">
        <v>27</v>
      </c>
      <c r="AMF3" s="0"/>
      <c r="AMG3" s="0"/>
      <c r="AMH3" s="0"/>
      <c r="AMI3" s="0"/>
      <c r="AMJ3" s="0"/>
    </row>
    <row r="4" s="40" customFormat="true" ht="13.8" hidden="false" customHeight="false" outlineLevel="0" collapsed="false">
      <c r="A4" s="30" t="s">
        <v>39</v>
      </c>
      <c r="B4" s="76" t="n">
        <v>115200</v>
      </c>
      <c r="C4" s="14"/>
      <c r="D4" s="14"/>
      <c r="E4" s="14"/>
      <c r="F4" s="14"/>
      <c r="G4" s="14"/>
      <c r="AMF4" s="0"/>
      <c r="AMG4" s="0"/>
      <c r="AMH4" s="0"/>
      <c r="AMI4" s="0"/>
      <c r="AMJ4" s="0"/>
    </row>
    <row r="5" s="40" customFormat="true" ht="15" hidden="false" customHeight="true" outlineLevel="0" collapsed="false">
      <c r="A5" s="25" t="s">
        <v>40</v>
      </c>
      <c r="B5" s="25"/>
      <c r="C5" s="25"/>
      <c r="D5" s="25"/>
      <c r="E5" s="25"/>
      <c r="F5" s="25"/>
      <c r="G5" s="25"/>
      <c r="AMF5" s="0"/>
      <c r="AMG5" s="0"/>
      <c r="AMH5" s="0"/>
      <c r="AMI5" s="0"/>
      <c r="AMJ5" s="0"/>
    </row>
    <row r="6" s="40" customFormat="true" ht="15" hidden="false" customHeight="false" outlineLevel="0" collapsed="false">
      <c r="A6" s="32"/>
      <c r="B6" s="29"/>
      <c r="C6" s="19" t="n">
        <v>14742</v>
      </c>
      <c r="D6" s="19" t="n">
        <v>3186</v>
      </c>
      <c r="E6" s="19" t="n">
        <v>4000</v>
      </c>
      <c r="F6" s="19" t="n">
        <f aca="false">B4/E6/C6*D6</f>
        <v>6.22417582417582</v>
      </c>
      <c r="G6" s="19" t="n">
        <f aca="false">E6*F6</f>
        <v>24896.7032967033</v>
      </c>
      <c r="AMF6" s="0"/>
      <c r="AMG6" s="0"/>
      <c r="AMH6" s="0"/>
      <c r="AMI6" s="0"/>
      <c r="AMJ6" s="0"/>
    </row>
    <row r="7" s="40" customFormat="true" ht="15" hidden="false" customHeight="false" outlineLevel="0" collapsed="false">
      <c r="A7" s="33" t="s">
        <v>30</v>
      </c>
      <c r="B7" s="33"/>
      <c r="C7" s="33"/>
      <c r="D7" s="33"/>
      <c r="E7" s="33"/>
      <c r="F7" s="33"/>
      <c r="G7" s="33"/>
      <c r="AMF7" s="0"/>
      <c r="AMG7" s="0"/>
      <c r="AMH7" s="0"/>
      <c r="AMI7" s="0"/>
      <c r="AMJ7" s="0"/>
    </row>
    <row r="8" s="40" customFormat="true" ht="13.8" hidden="false" customHeight="false" outlineLevel="0" collapsed="false">
      <c r="A8" s="34"/>
      <c r="B8" s="35"/>
      <c r="C8" s="19" t="n">
        <v>14742</v>
      </c>
      <c r="D8" s="19" t="n">
        <v>2888.25</v>
      </c>
      <c r="E8" s="19" t="n">
        <v>6</v>
      </c>
      <c r="F8" s="19" t="n">
        <f aca="false">B4/E8/C8*D8</f>
        <v>3761.66056166056</v>
      </c>
      <c r="G8" s="19" t="n">
        <f aca="false">E8*F8</f>
        <v>22569.9633699634</v>
      </c>
      <c r="AMF8" s="0"/>
      <c r="AMG8" s="0"/>
      <c r="AMH8" s="0"/>
      <c r="AMI8" s="0"/>
      <c r="AMJ8" s="0"/>
    </row>
    <row r="9" customFormat="false" ht="13.8" hidden="false" customHeight="true" outlineLevel="0" collapsed="false">
      <c r="A9" s="36" t="s">
        <v>41</v>
      </c>
      <c r="B9" s="36"/>
      <c r="C9" s="36"/>
      <c r="D9" s="36"/>
      <c r="E9" s="36"/>
      <c r="F9" s="36"/>
      <c r="G9" s="36"/>
    </row>
    <row r="10" customFormat="false" ht="13.8" hidden="false" customHeight="false" outlineLevel="0" collapsed="false">
      <c r="A10" s="37"/>
      <c r="B10" s="37"/>
      <c r="C10" s="19" t="n">
        <v>14742</v>
      </c>
      <c r="D10" s="19" t="n">
        <v>2888.25</v>
      </c>
      <c r="E10" s="19" t="n">
        <v>6</v>
      </c>
      <c r="F10" s="37" t="n">
        <f aca="false">B4/E10/C10*D10</f>
        <v>3761.66056166056</v>
      </c>
      <c r="G10" s="19" t="n">
        <f aca="false">E10*F10</f>
        <v>22569.9633699634</v>
      </c>
    </row>
    <row r="11" customFormat="false" ht="13.8" hidden="false" customHeight="false" outlineLevel="0" collapsed="false">
      <c r="A11" s="38" t="s">
        <v>42</v>
      </c>
      <c r="B11" s="38"/>
      <c r="C11" s="38"/>
      <c r="D11" s="38"/>
      <c r="E11" s="38"/>
      <c r="F11" s="38"/>
      <c r="G11" s="38"/>
    </row>
    <row r="12" customFormat="false" ht="13.8" hidden="false" customHeight="false" outlineLevel="0" collapsed="false">
      <c r="A12" s="37"/>
      <c r="B12" s="37"/>
      <c r="C12" s="19" t="n">
        <v>14742</v>
      </c>
      <c r="D12" s="19" t="n">
        <v>2888.25</v>
      </c>
      <c r="E12" s="37" t="n">
        <v>10</v>
      </c>
      <c r="F12" s="37" t="n">
        <f aca="false">B4/E12/C12*D12</f>
        <v>2256.99633699634</v>
      </c>
      <c r="G12" s="19" t="n">
        <f aca="false">E12*F12</f>
        <v>22569.9633699634</v>
      </c>
    </row>
    <row r="13" customFormat="false" ht="25.35" hidden="false" customHeight="true" outlineLevel="0" collapsed="false">
      <c r="A13" s="39" t="s">
        <v>43</v>
      </c>
      <c r="B13" s="39"/>
      <c r="C13" s="39"/>
      <c r="D13" s="39"/>
      <c r="E13" s="39"/>
      <c r="F13" s="39"/>
      <c r="G13" s="39"/>
    </row>
    <row r="14" customFormat="false" ht="13.8" hidden="false" customHeight="false" outlineLevel="0" collapsed="false">
      <c r="A14" s="37"/>
      <c r="B14" s="37"/>
      <c r="C14" s="37" t="n">
        <v>14742</v>
      </c>
      <c r="D14" s="37" t="n">
        <v>2891.25</v>
      </c>
      <c r="E14" s="37" t="n">
        <v>12</v>
      </c>
      <c r="F14" s="37" t="n">
        <f aca="false">B4/E14/C14*D14</f>
        <v>1882.78388278388</v>
      </c>
      <c r="G14" s="19" t="n">
        <f aca="false">E14*F14</f>
        <v>22593.4065934066</v>
      </c>
    </row>
    <row r="15" customFormat="false" ht="13.8" hidden="false" customHeight="false" outlineLevel="0" collapsed="false">
      <c r="G15" s="73" t="n">
        <f aca="false">SUM(G6+G8+G10+G12+G14)</f>
        <v>115200</v>
      </c>
    </row>
  </sheetData>
  <mergeCells count="7">
    <mergeCell ref="A1:G1"/>
    <mergeCell ref="A2:G2"/>
    <mergeCell ref="A5:G5"/>
    <mergeCell ref="A7:G7"/>
    <mergeCell ref="A9:G9"/>
    <mergeCell ref="A11:G11"/>
    <mergeCell ref="A13:G13"/>
  </mergeCells>
  <printOptions headings="false" gridLines="false" gridLinesSet="true" horizontalCentered="false" verticalCentered="false"/>
  <pageMargins left="0.708333333333333" right="0.708333333333333" top="0.747916666666667" bottom="0.747916666666667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426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2019-12-02T14:28:54Z</cp:lastPrinted>
  <dcterms:modified xsi:type="dcterms:W3CDTF">2019-12-02T14:29:41Z</dcterms:modified>
  <cp:revision>45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