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0"/>
  </bookViews>
  <sheets>
    <sheet name="Распределение шт. числ.исходные" sheetId="1" state="visible" r:id="rId2"/>
    <sheet name="Заработная плата" sheetId="2" state="visible" r:id="rId3"/>
    <sheet name="Материальные затраты и ДИ( приобретение) " sheetId="3" state="visible" r:id="rId4"/>
    <sheet name="Иные затраты" sheetId="4" state="visible" r:id="rId5"/>
    <sheet name="Оплата КУ" sheetId="5" state="visible" r:id="rId6"/>
    <sheet name="Содержание объектов недв.имущ." sheetId="6" state="visible" r:id="rId7"/>
    <sheet name="Содержание объектов,связь, тран" sheetId="7" state="visible" r:id="rId8"/>
    <sheet name="Зп не связ. с оказ.услуги " sheetId="8" state="visible" r:id="rId9"/>
    <sheet name="Услуга 2" sheetId="9" state="visible" r:id="rId10"/>
    <sheet name="Прочие общехозяйственные нужды" sheetId="10" state="visible" r:id="rId11"/>
    <sheet name=" БН и Расчет коэф." sheetId="11" state="visible" r:id="rId12"/>
    <sheet name="БН" sheetId="12" state="visible" r:id="rId13"/>
  </sheets>
  <definedNames>
    <definedName function="false" hidden="false" localSheetId="10" name="_xlnm.Print_Area" vbProcedure="false">' БН и Расчет коэф.'!$A$1:$K$25</definedName>
    <definedName function="false" hidden="false" localSheetId="11" name="_xlnm.Print_Area" vbProcedure="false">БН!$A$1:$M$20</definedName>
    <definedName function="false" hidden="false" localSheetId="7" name="_xlnm.Print_Area" vbProcedure="false">'Зп не связ. с оказ.услуги '!$A$1:$G$14</definedName>
    <definedName function="false" hidden="false" localSheetId="2" name="_xlnm.Print_Area" vbProcedure="false">'Материальные затраты и ДИ( приобретение) '!$A$1:$B$8</definedName>
    <definedName function="false" hidden="false" localSheetId="4" name="_xlnm.Print_Area" vbProcedure="false">'Оплата КУ'!$A$1:$J$14</definedName>
    <definedName function="false" hidden="false" localSheetId="10" name="_xlnm.Print_Area_0" vbProcedure="false">' БН и Расчет коэф.'!$A$3:$M$23</definedName>
    <definedName function="false" hidden="false" localSheetId="11" name="_xlnm.Print_Area" vbProcedure="false">БН!$A$1:$P$17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<sst xmlns="http://schemas.openxmlformats.org/spreadsheetml/2006/main" count="193" uniqueCount="92">
  <si>
    <t xml:space="preserve">ИСХОДНЫЕ ДАННЫЕ</t>
  </si>
  <si>
    <t xml:space="preserve">УЧРЕЖДЕНИЕ: Муниципальное бюджетное учреждение «Межпоселенческая библиотека Лахденпохского муниципального раойна»</t>
  </si>
  <si>
    <r>
      <rPr>
        <b val="true"/>
        <sz val="12"/>
        <color rgb="FF000000"/>
        <rFont val="Times New Roman"/>
        <family val="1"/>
        <charset val="204"/>
      </rPr>
      <t xml:space="preserve">УСЛУГА </t>
    </r>
    <r>
      <rPr>
        <sz val="12"/>
        <color rgb="FF000000"/>
        <rFont val="Times New Roman"/>
        <family val="1"/>
        <charset val="204"/>
      </rPr>
      <t xml:space="preserve">1 Библиотечное, библиографическое и информационное обслуживание пользователей библиотеки</t>
    </r>
  </si>
  <si>
    <t xml:space="preserve">Показатель услуги-Количество посещений, Объем -15548</t>
  </si>
  <si>
    <r>
      <rPr>
        <b val="true"/>
        <sz val="11"/>
        <color rgb="FF000000"/>
        <rFont val="Calibri"/>
        <family val="2"/>
        <charset val="1"/>
      </rPr>
      <t xml:space="preserve">УСЛУГА 2</t>
    </r>
    <r>
      <rPr>
        <sz val="11"/>
        <color rgb="FF000000"/>
        <rFont val="Calibri"/>
        <family val="2"/>
        <charset val="1"/>
      </rPr>
      <t xml:space="preserve"> Осуществление издательской деятельности</t>
    </r>
  </si>
  <si>
    <t xml:space="preserve">Показатель услуги-Количество номеров, Объем — 51000</t>
  </si>
  <si>
    <t xml:space="preserve">Применен метиод распределения затрат пропорционально распределению рабочего времени на предеоставление услуг, выполнения работ</t>
  </si>
  <si>
    <r>
      <rPr>
        <b val="true"/>
        <sz val="11"/>
        <color rgb="FF000000"/>
        <rFont val="Calibri"/>
        <family val="2"/>
        <charset val="1"/>
      </rPr>
      <t xml:space="preserve">РАБОТА</t>
    </r>
    <r>
      <rPr>
        <sz val="11"/>
        <color rgb="FF000000"/>
        <rFont val="Calibri"/>
        <family val="2"/>
        <charset val="1"/>
      </rPr>
      <t xml:space="preserve"> Формирование, учет, изучение, обеспечение физического сохранения и безопасности фондов библиотеки, включая оцифровку фондов</t>
    </r>
  </si>
  <si>
    <t xml:space="preserve">Показатель- количество документов, Объем-50700</t>
  </si>
  <si>
    <t xml:space="preserve">Работники непосредственно, связанные с оказанием услуги и выполнению работ  по шт. расписанию</t>
  </si>
  <si>
    <t xml:space="preserve">Количество ставок</t>
  </si>
  <si>
    <t xml:space="preserve">ФОТ</t>
  </si>
  <si>
    <t xml:space="preserve">Работники непосредственно, несвязанные с оказанием услуги и выполнением работ по шт. расписанию</t>
  </si>
  <si>
    <t xml:space="preserve">Библиотекарь</t>
  </si>
  <si>
    <t xml:space="preserve">Директор</t>
  </si>
  <si>
    <t xml:space="preserve">Главный бухгалтер</t>
  </si>
  <si>
    <t xml:space="preserve">ЗАТРАТЫ НА ОПЛАТУ ТРУДА С НАЧИСЛЕНИЯМИ, ВКЛЮЧАЯ СТРАХОВЫЕ ВЗНОСЫ  РАБОТНИКОВ, НЕПОСРЕДСТВЕННО СВЯЗАННЫХ С ОКАЗАНИЕМ УСЛУГИ, ВЫПОЛНЕНИЕМ РАБОТ</t>
  </si>
  <si>
    <t xml:space="preserve">При планировании бюджетных ассигнований на 2020 год и плановый период 2021-2022 годы главным распорядителем подтверждена потребность на фонд заработной платы  в объеме141,028- в соответствии со штатаным расписанием (с учетом стимулирующих выплат) по каждой группе должностей. Начисление на ФОТ - коэффициент 1,302</t>
  </si>
  <si>
    <t xml:space="preserve">Работники непосредственно, связанные с оказанием услуги </t>
  </si>
  <si>
    <t xml:space="preserve">Годовая норма рабочего времени , час</t>
  </si>
  <si>
    <t xml:space="preserve">Кол-во час. На пред.услуги</t>
  </si>
  <si>
    <t xml:space="preserve">Годовой фонд с ЕСН</t>
  </si>
  <si>
    <t xml:space="preserve">Объем оказываемых услуг</t>
  </si>
  <si>
    <t xml:space="preserve">Норматив затрат на оказание 1 ед. услуги</t>
  </si>
  <si>
    <t xml:space="preserve">Нормативные затраты</t>
  </si>
  <si>
    <t xml:space="preserve">  Библиотечное, библиографическое и информационное обслуживание пользователей библиотеки</t>
  </si>
  <si>
    <t xml:space="preserve">ИТОГО </t>
  </si>
  <si>
    <t xml:space="preserve">РАБОТА Формирование, учет, изучение, обеспечение физического сохранения и безопасности фондов библиотеки, включая оцифровку фондов</t>
  </si>
  <si>
    <t xml:space="preserve">ЗАТРАТЫ НА ПРИОБРЕТЕНИЕ МАТЕРИАЛЬНЫХ ЗАПАСОВ И НА ПРИОБРЕТЕНИЕ ДВИЖИМОГО ИМУЩЕСТВА, ИСПОЛЬЗУЕМОГО В ПРОЦЕССЕ ОКАЗАНИЯ МУНИЦИПАЛЬНОЙ УСЛУГИ</t>
  </si>
  <si>
    <t xml:space="preserve">При планировании бюджетных ассигнований на 2020 год и плановый период 2021-2022 годы главным распорядителем  подтверждена потребность на приобретение материальных ресурсов- 86,00  тыс. рублей (с учетом полезного использования).</t>
  </si>
  <si>
    <t xml:space="preserve">Наименование показателя</t>
  </si>
  <si>
    <t xml:space="preserve">Кол-во час. На пред.услуги, выполнение работ</t>
  </si>
  <si>
    <t xml:space="preserve">Затраты- всего (рублей)</t>
  </si>
  <si>
    <t xml:space="preserve"> Услуга 1 Библиотечное, библиографическое и информационное обслуживание пользователей библиотеки</t>
  </si>
  <si>
    <t xml:space="preserve">ИНЫЕ ЗАТРАТЫ,НЕПОСРЕДСТВЕННО СВЯЗАННЫЕ С ОКАЗАНИЕМ УСЛУГИ</t>
  </si>
  <si>
    <t xml:space="preserve">При планировании бюджетных ассигнований на 2020 год и плановый период 2021-2022 годы главным распорядителем  подтверждена потребность на иные затраты- 200,00  тыс. рублей</t>
  </si>
  <si>
    <t xml:space="preserve">ЗАТРАТЫ НА КОММУНАЛЬНЫЕ УСЛУГИ</t>
  </si>
  <si>
    <t xml:space="preserve">При планировании бюджетных ассигнований на 2020 год и плановый период 2021-2022 годы главным распорядителем подтверждена потребность на оплату коммунальных услуг в объеме  232,0тыс.рублей</t>
  </si>
  <si>
    <t xml:space="preserve">Наименование коммунальных услуг</t>
  </si>
  <si>
    <t xml:space="preserve">Ед. измерения нормы</t>
  </si>
  <si>
    <t xml:space="preserve">Утверждено Lim</t>
  </si>
  <si>
    <t xml:space="preserve">Объем муниципальной услуги</t>
  </si>
  <si>
    <t xml:space="preserve">Норма ресурса на оказание услуги, выполнения работ</t>
  </si>
  <si>
    <t xml:space="preserve">Тариф (цена)</t>
  </si>
  <si>
    <t xml:space="preserve">Нормативные затраты на единицу услуги, выполнения работы</t>
  </si>
  <si>
    <t xml:space="preserve"> Услуга 1 Библиотечное, библиографическое и информационное обслуживание пользователей библиотеки </t>
  </si>
  <si>
    <t xml:space="preserve">Электроэнергия</t>
  </si>
  <si>
    <t xml:space="preserve">кВт.час</t>
  </si>
  <si>
    <t xml:space="preserve">Теплоснабжение</t>
  </si>
  <si>
    <t xml:space="preserve">Гкал</t>
  </si>
  <si>
    <t xml:space="preserve">Холодное водоснабжение</t>
  </si>
  <si>
    <t xml:space="preserve">Куб.м</t>
  </si>
  <si>
    <t xml:space="preserve">Водоотведение</t>
  </si>
  <si>
    <t xml:space="preserve">ЗАТРАТЫ НА СОДЕРЖАНИЕ ОБЪЕКТОВ НЕДВИЖИМОГО ИМУЩЕСТВА </t>
  </si>
  <si>
    <t xml:space="preserve">При планировании бюджетных ассигнований на 2020 год и плановый период 2021-2022 годы главным распорядителем подтверждена потребность на содержание имущества 4,0 тыс. рублей.(Вывоз ТБО)</t>
  </si>
  <si>
    <t xml:space="preserve">ЗАТРАТЫ НА ОПЛАТУ УСЛУГ СВЯЗИ, ТРАНСПОРТНЫЕ РАСХОДЫ</t>
  </si>
  <si>
    <t xml:space="preserve">При планировании бюджетных ассигнований на 2020 год и плановый период 2021-2022 годы главным распорядителем подтверждена потребность на оплату услуг связи 42,0 тыс. рублей.</t>
  </si>
  <si>
    <t xml:space="preserve">Объем оказываемых услуг, работ</t>
  </si>
  <si>
    <t xml:space="preserve">При планировании бюджетных ассигнований на 2020 год и плановый период 2021-2022 годы главным распорядителем подтверждена потребность на фонд заработной платы  в объеме 447,4- в соответствии со штатным расписанием (с учетом стимулирующих выплат) по каждой группе должностей. (0,5 ст.директора. 1 ст. бухгалтера с учетом создания ЦБ)  Начисление на ФОТ - коэффициент 1,302</t>
  </si>
  <si>
    <t xml:space="preserve">Расчет затрат на иные затраты</t>
  </si>
  <si>
    <t xml:space="preserve">При планировании бюджетных ассигнований на 2020 год и плановый период 2021-2022 годы главным распорядителеме подтверждена потребность объеме 520,0 тыс. руб</t>
  </si>
  <si>
    <t xml:space="preserve">Осуществление издательской деятельности</t>
  </si>
  <si>
    <t xml:space="preserve">Объем муниципальной услуги (кол-во экз) шт</t>
  </si>
  <si>
    <t xml:space="preserve">Норматив на единицу муниципальной услуги</t>
  </si>
  <si>
    <t xml:space="preserve">Расчет затрат на прочие общехозяйственные нужды</t>
  </si>
  <si>
    <t xml:space="preserve">При планировании бюджетных ассигнований на 2020 год и плановый период 2021-2022 годы главным распорядителем подтверждены потребность на оплату прочих услуг в объеме 12,0 тыс. рублей и 520,тыс. Рублей</t>
  </si>
  <si>
    <t xml:space="preserve">Услуга 2  Осуществление издательской деятельности</t>
  </si>
  <si>
    <t xml:space="preserve">Приложение 5 </t>
  </si>
  <si>
    <t xml:space="preserve">к Постановлению Администрации Лахденпохского муниципального района №_____ от _____</t>
  </si>
  <si>
    <t xml:space="preserve">БАЗОВЫЙ НОРМАТИВ ЗАТРАТ</t>
  </si>
  <si>
    <t xml:space="preserve">МБУ «Межпоселенческая библиотека Лахденпохского муниципального района» </t>
  </si>
  <si>
    <t xml:space="preserve">Наименование муниципальной услуги</t>
  </si>
  <si>
    <t xml:space="preserve">Затраты, непосредственно связанные с оказанием услуги, руб.</t>
  </si>
  <si>
    <t xml:space="preserve">Затраты на общехозяйственные нужды, руб</t>
  </si>
  <si>
    <t xml:space="preserve">Базовый норматив затрат на оказание услуги, руб.</t>
  </si>
  <si>
    <t xml:space="preserve">Всего V предоствляемых услуг</t>
  </si>
  <si>
    <t xml:space="preserve">∑ затрат на оказание услуги</t>
  </si>
  <si>
    <t xml:space="preserve">ОТ1</t>
  </si>
  <si>
    <t xml:space="preserve">МЗ и ОЦДИ</t>
  </si>
  <si>
    <t xml:space="preserve">ИнЗ</t>
  </si>
  <si>
    <t xml:space="preserve">КУ</t>
  </si>
  <si>
    <t xml:space="preserve">СНИ</t>
  </si>
  <si>
    <t xml:space="preserve">УС</t>
  </si>
  <si>
    <t xml:space="preserve">ТУ</t>
  </si>
  <si>
    <t xml:space="preserve">ОТ2</t>
  </si>
  <si>
    <t xml:space="preserve">ПНЗ</t>
  </si>
  <si>
    <t xml:space="preserve">12=2+3+4+5+6+8+9+10+11</t>
  </si>
  <si>
    <t xml:space="preserve">14=12*13</t>
  </si>
  <si>
    <t xml:space="preserve"> Услуга Библиотечное, библиографическое и информационное обслуживание пользователей библиотеки</t>
  </si>
  <si>
    <t xml:space="preserve"> Работа Формирование, учет, изучение, обеспечение физического сохранения и безопасности фондов библиотеки, включая оцифровку фондов</t>
  </si>
  <si>
    <t xml:space="preserve">Коэффициент платной деятельности 3215273/3215273+166920  (ПД 2018 г.)=0,95</t>
  </si>
  <si>
    <t xml:space="preserve"> Услуга Осуществление издательской деятельности 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</si>
</sst>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.00"/>
    <numFmt numFmtId="166" formatCode="\ * #,##0.00&quot;    &quot;;\-* #,##0.00&quot;    &quot;;\ * \-#&quot;    &quot;;\ @\ "/>
    <numFmt numFmtId="167" formatCode="0.00000000"/>
    <numFmt numFmtId="168" formatCode="#,##0"/>
  </numFmts>
  <fonts count="19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b val="true"/>
      <sz val="11"/>
      <color rgb="FF000000"/>
      <name val="Calibri"/>
      <family val="2"/>
      <charset val="204"/>
    </font>
    <font>
      <b val="true"/>
      <sz val="11"/>
      <color rgb="FF000000"/>
      <name val="Calibri"/>
      <family val="2"/>
      <charset val="1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1"/>
      <name val="Calibri"/>
      <family val="2"/>
      <charset val="204"/>
    </font>
    <font>
      <b val="true"/>
      <sz val="11"/>
      <name val="Calibri"/>
      <family val="2"/>
      <charset val="204"/>
    </font>
    <font>
      <sz val="11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11"/>
      <name val="Calibri"/>
      <family val="2"/>
      <charset val="1"/>
    </font>
    <font>
      <sz val="11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1"/>
    </font>
    <font>
      <b val="true"/>
      <sz val="12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/>
      <right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9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9" fillId="0" borderId="1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10" fillId="0" borderId="1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4" fillId="0" borderId="2" xfId="15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9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9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10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7" fontId="9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9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9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0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0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8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1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6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1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16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5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1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00B050"/>
    <pageSetUpPr fitToPage="true"/>
  </sheetPr>
  <dimension ref="A1:H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5" activeCellId="0" sqref="A5"/>
    </sheetView>
  </sheetViews>
  <sheetFormatPr defaultRowHeight="13.8" zeroHeight="false" outlineLevelRow="0" outlineLevelCol="0"/>
  <cols>
    <col collapsed="false" customWidth="true" hidden="false" outlineLevel="0" max="1" min="1" style="0" width="46.42"/>
    <col collapsed="false" customWidth="true" hidden="false" outlineLevel="0" max="2" min="2" style="0" width="8.71"/>
    <col collapsed="false" customWidth="true" hidden="false" outlineLevel="0" max="3" min="3" style="0" width="10"/>
    <col collapsed="false" customWidth="true" hidden="false" outlineLevel="0" max="4" min="4" style="0" width="36.67"/>
    <col collapsed="false" customWidth="true" hidden="false" outlineLevel="0" max="5" min="5" style="0" width="8.61"/>
    <col collapsed="false" customWidth="true" hidden="false" outlineLevel="0" max="6" min="6" style="0" width="10.84"/>
    <col collapsed="false" customWidth="true" hidden="false" outlineLevel="0" max="1025" min="7" style="0" width="8.71"/>
  </cols>
  <sheetData>
    <row r="1" customFormat="false" ht="13.8" hidden="false" customHeight="false" outlineLevel="0" collapsed="false">
      <c r="A1" s="1" t="s">
        <v>0</v>
      </c>
      <c r="B1" s="1"/>
      <c r="C1" s="1"/>
      <c r="D1" s="1"/>
      <c r="E1" s="1"/>
      <c r="F1" s="1"/>
      <c r="G1" s="2"/>
      <c r="H1" s="2"/>
    </row>
    <row r="2" customFormat="false" ht="13.8" hidden="false" customHeight="false" outlineLevel="0" collapsed="false">
      <c r="A2" s="3" t="s">
        <v>1</v>
      </c>
      <c r="B2" s="4"/>
      <c r="C2" s="4"/>
      <c r="D2" s="4"/>
      <c r="E2" s="4"/>
      <c r="F2" s="4"/>
      <c r="G2" s="2"/>
      <c r="H2" s="2"/>
    </row>
    <row r="3" customFormat="false" ht="27" hidden="false" customHeight="true" outlineLevel="0" collapsed="false">
      <c r="A3" s="5" t="s">
        <v>2</v>
      </c>
      <c r="B3" s="5"/>
      <c r="C3" s="5"/>
      <c r="D3" s="5"/>
      <c r="E3" s="5"/>
      <c r="F3" s="6"/>
      <c r="G3" s="2"/>
      <c r="H3" s="2"/>
    </row>
    <row r="4" customFormat="false" ht="27" hidden="false" customHeight="true" outlineLevel="0" collapsed="false">
      <c r="A4" s="7" t="s">
        <v>3</v>
      </c>
      <c r="B4" s="7"/>
      <c r="C4" s="7"/>
      <c r="D4" s="7"/>
      <c r="E4" s="7"/>
      <c r="F4" s="6"/>
      <c r="G4" s="2"/>
      <c r="H4" s="2"/>
    </row>
    <row r="5" customFormat="false" ht="27" hidden="false" customHeight="true" outlineLevel="0" collapsed="false">
      <c r="A5" s="8" t="s">
        <v>4</v>
      </c>
      <c r="B5" s="8"/>
      <c r="C5" s="8"/>
      <c r="D5" s="8"/>
      <c r="E5" s="8"/>
      <c r="F5" s="6"/>
      <c r="G5" s="2"/>
      <c r="H5" s="2"/>
    </row>
    <row r="6" customFormat="false" ht="27" hidden="false" customHeight="true" outlineLevel="0" collapsed="false">
      <c r="A6" s="7" t="s">
        <v>5</v>
      </c>
      <c r="B6" s="7"/>
      <c r="C6" s="7"/>
      <c r="D6" s="7"/>
      <c r="E6" s="7"/>
      <c r="F6" s="6"/>
      <c r="G6" s="2"/>
      <c r="H6" s="2"/>
    </row>
    <row r="7" customFormat="false" ht="27" hidden="true" customHeight="true" outlineLevel="0" collapsed="false">
      <c r="A7" s="7"/>
      <c r="B7" s="5"/>
      <c r="C7" s="5"/>
      <c r="D7" s="5"/>
      <c r="E7" s="5"/>
      <c r="F7" s="6"/>
      <c r="G7" s="2"/>
      <c r="H7" s="2"/>
    </row>
    <row r="8" customFormat="false" ht="27" hidden="true" customHeight="true" outlineLevel="0" collapsed="false">
      <c r="A8" s="7"/>
      <c r="B8" s="5"/>
      <c r="C8" s="5"/>
      <c r="D8" s="5"/>
      <c r="E8" s="5"/>
      <c r="F8" s="6"/>
      <c r="G8" s="2"/>
      <c r="H8" s="2"/>
    </row>
    <row r="9" customFormat="false" ht="23.25" hidden="true" customHeight="true" outlineLevel="0" collapsed="false">
      <c r="A9" s="8" t="s">
        <v>6</v>
      </c>
      <c r="B9" s="8"/>
      <c r="C9" s="8"/>
      <c r="D9" s="8"/>
      <c r="E9" s="8"/>
      <c r="F9" s="8"/>
      <c r="G9" s="2"/>
      <c r="H9" s="2"/>
    </row>
    <row r="10" customFormat="false" ht="13.8" hidden="false" customHeight="false" outlineLevel="0" collapsed="false">
      <c r="A10" s="3" t="s">
        <v>7</v>
      </c>
      <c r="B10" s="4"/>
      <c r="C10" s="4"/>
      <c r="D10" s="4"/>
      <c r="E10" s="4"/>
      <c r="F10" s="4"/>
      <c r="G10" s="2"/>
      <c r="H10" s="2"/>
    </row>
    <row r="11" customFormat="false" ht="13.8" hidden="false" customHeight="false" outlineLevel="0" collapsed="false">
      <c r="A11" s="4" t="s">
        <v>8</v>
      </c>
      <c r="B11" s="4"/>
      <c r="C11" s="4"/>
      <c r="D11" s="4"/>
      <c r="E11" s="4"/>
      <c r="F11" s="4"/>
      <c r="G11" s="2"/>
      <c r="H11" s="2"/>
    </row>
    <row r="12" customFormat="false" ht="35.25" hidden="false" customHeight="false" outlineLevel="0" collapsed="false">
      <c r="A12" s="9" t="s">
        <v>9</v>
      </c>
      <c r="B12" s="9" t="s">
        <v>10</v>
      </c>
      <c r="C12" s="9" t="s">
        <v>11</v>
      </c>
      <c r="D12" s="9" t="s">
        <v>12</v>
      </c>
      <c r="E12" s="9" t="s">
        <v>10</v>
      </c>
      <c r="F12" s="9" t="s">
        <v>11</v>
      </c>
      <c r="G12" s="10"/>
      <c r="H12" s="2"/>
    </row>
    <row r="13" customFormat="false" ht="13.8" hidden="false" customHeight="false" outlineLevel="0" collapsed="false">
      <c r="A13" s="11" t="s">
        <v>13</v>
      </c>
      <c r="B13" s="11" t="n">
        <v>5.25</v>
      </c>
      <c r="C13" s="11" t="n">
        <v>141028.41</v>
      </c>
      <c r="D13" s="11" t="s">
        <v>14</v>
      </c>
      <c r="E13" s="11" t="n">
        <v>0.5</v>
      </c>
      <c r="F13" s="11" t="n">
        <f aca="false">35885.85*0.5</f>
        <v>17942.925</v>
      </c>
      <c r="G13" s="2"/>
    </row>
    <row r="14" customFormat="false" ht="13.8" hidden="false" customHeight="false" outlineLevel="0" collapsed="false">
      <c r="A14" s="11"/>
      <c r="B14" s="11"/>
      <c r="C14" s="11"/>
      <c r="D14" s="11" t="s">
        <v>15</v>
      </c>
      <c r="E14" s="11" t="n">
        <v>1</v>
      </c>
      <c r="F14" s="11" t="n">
        <v>28824.51</v>
      </c>
      <c r="G14" s="2"/>
    </row>
    <row r="15" customFormat="false" ht="13.8" hidden="false" customHeight="false" outlineLevel="0" collapsed="false">
      <c r="A15" s="11"/>
      <c r="B15" s="11"/>
      <c r="C15" s="11"/>
      <c r="D15" s="11"/>
      <c r="E15" s="11"/>
      <c r="F15" s="11"/>
    </row>
    <row r="16" customFormat="false" ht="13.8" hidden="false" customHeight="false" outlineLevel="0" collapsed="false">
      <c r="A16" s="11"/>
      <c r="B16" s="12" t="n">
        <f aca="false">SUM(B13:B15)</f>
        <v>5.25</v>
      </c>
      <c r="C16" s="12" t="n">
        <f aca="false">SUM(C13:C15)</f>
        <v>141028.41</v>
      </c>
      <c r="D16" s="11"/>
      <c r="E16" s="12" t="n">
        <f aca="false">SUM(E13:E15)</f>
        <v>1.5</v>
      </c>
      <c r="F16" s="12" t="n">
        <f aca="false">SUM(F13:F15)</f>
        <v>46767.435</v>
      </c>
    </row>
    <row r="17" customFormat="false" ht="13.8" hidden="false" customHeight="true" outlineLevel="0" collapsed="false">
      <c r="A17" s="9"/>
      <c r="B17" s="9"/>
      <c r="C17" s="9"/>
      <c r="D17" s="9"/>
      <c r="E17" s="9"/>
      <c r="F17" s="9"/>
    </row>
    <row r="18" customFormat="false" ht="45" hidden="false" customHeight="true" outlineLevel="0" collapsed="false">
      <c r="A18" s="9"/>
      <c r="B18" s="9"/>
      <c r="C18" s="9"/>
      <c r="D18" s="9"/>
      <c r="E18" s="9"/>
      <c r="F18" s="9"/>
    </row>
    <row r="19" customFormat="false" ht="13.8" hidden="false" customHeight="false" outlineLevel="0" collapsed="false">
      <c r="C19" s="0" t="n">
        <f aca="false">C16*12*1.302</f>
        <v>2203427.87784</v>
      </c>
      <c r="F19" s="0" t="n">
        <f aca="false">(F13*12*1.032)+(F14*6*1.302)</f>
        <v>447382.25532</v>
      </c>
    </row>
    <row r="20" customFormat="false" ht="13.8" hidden="false" customHeight="false" outlineLevel="0" collapsed="false">
      <c r="F20" s="0" t="n">
        <f aca="false">C19+F19</f>
        <v>2650810.13316</v>
      </c>
    </row>
    <row r="1048576" customFormat="false" ht="12.8" hidden="false" customHeight="false" outlineLevel="0" collapsed="false"/>
  </sheetData>
  <mergeCells count="8">
    <mergeCell ref="A1:E1"/>
    <mergeCell ref="A3:E3"/>
    <mergeCell ref="A4:E4"/>
    <mergeCell ref="A5:E5"/>
    <mergeCell ref="A6:E6"/>
    <mergeCell ref="A9:F9"/>
    <mergeCell ref="A17:C18"/>
    <mergeCell ref="D17:F18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tabColor rgb="FF00B050"/>
    <pageSetUpPr fitToPage="true"/>
  </sheetPr>
  <dimension ref="A1:AMJ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3" activeCellId="0" sqref="A3"/>
    </sheetView>
  </sheetViews>
  <sheetFormatPr defaultRowHeight="13.8" zeroHeight="false" outlineLevelRow="0" outlineLevelCol="0"/>
  <cols>
    <col collapsed="false" customWidth="true" hidden="false" outlineLevel="0" max="1" min="1" style="72" width="24.15"/>
    <col collapsed="false" customWidth="true" hidden="false" outlineLevel="0" max="2" min="2" style="72" width="11.57"/>
    <col collapsed="false" customWidth="true" hidden="false" outlineLevel="0" max="3" min="3" style="72" width="19"/>
    <col collapsed="false" customWidth="true" hidden="false" outlineLevel="0" max="4" min="4" style="72" width="17"/>
    <col collapsed="false" customWidth="true" hidden="false" outlineLevel="0" max="5" min="5" style="72" width="19.71"/>
    <col collapsed="false" customWidth="true" hidden="false" outlineLevel="0" max="6" min="6" style="72" width="11.99"/>
    <col collapsed="false" customWidth="true" hidden="false" outlineLevel="0" max="7" min="7" style="72" width="18.29"/>
    <col collapsed="false" customWidth="true" hidden="false" outlineLevel="0" max="1019" min="8" style="72" width="9.13"/>
    <col collapsed="false" customWidth="false" hidden="false" outlineLevel="0" max="1025" min="1020" style="0" width="11.52"/>
  </cols>
  <sheetData>
    <row r="1" s="42" customFormat="true" ht="13.8" hidden="false" customHeight="true" outlineLevel="0" collapsed="false">
      <c r="A1" s="73" t="s">
        <v>64</v>
      </c>
      <c r="B1" s="73"/>
      <c r="C1" s="73"/>
      <c r="D1" s="73"/>
      <c r="E1" s="73"/>
      <c r="F1" s="73"/>
      <c r="G1" s="73"/>
      <c r="AMF1" s="0"/>
      <c r="AMG1" s="0"/>
      <c r="AMH1" s="0"/>
      <c r="AMI1" s="0"/>
      <c r="AMJ1" s="0"/>
    </row>
    <row r="2" s="42" customFormat="true" ht="24" hidden="false" customHeight="true" outlineLevel="0" collapsed="false">
      <c r="A2" s="74" t="s">
        <v>65</v>
      </c>
      <c r="B2" s="74"/>
      <c r="C2" s="74"/>
      <c r="D2" s="74"/>
      <c r="E2" s="74"/>
      <c r="F2" s="74"/>
      <c r="G2" s="74"/>
      <c r="AMF2" s="0"/>
      <c r="AMG2" s="0"/>
      <c r="AMH2" s="0"/>
      <c r="AMI2" s="0"/>
      <c r="AMJ2" s="0"/>
    </row>
    <row r="3" customFormat="false" ht="46.5" hidden="false" customHeight="false" outlineLevel="0" collapsed="false">
      <c r="A3" s="16" t="s">
        <v>30</v>
      </c>
      <c r="B3" s="31"/>
      <c r="C3" s="16" t="s">
        <v>19</v>
      </c>
      <c r="D3" s="16" t="s">
        <v>31</v>
      </c>
      <c r="E3" s="16" t="s">
        <v>57</v>
      </c>
      <c r="F3" s="16" t="s">
        <v>23</v>
      </c>
      <c r="G3" s="16" t="s">
        <v>24</v>
      </c>
    </row>
    <row r="4" customFormat="false" ht="46.5" hidden="false" customHeight="false" outlineLevel="0" collapsed="false">
      <c r="A4" s="16" t="s">
        <v>30</v>
      </c>
      <c r="B4" s="31"/>
      <c r="C4" s="16" t="s">
        <v>19</v>
      </c>
      <c r="D4" s="16" t="s">
        <v>31</v>
      </c>
      <c r="E4" s="16" t="s">
        <v>22</v>
      </c>
      <c r="F4" s="16" t="s">
        <v>23</v>
      </c>
      <c r="G4" s="16" t="s">
        <v>24</v>
      </c>
    </row>
    <row r="5" customFormat="false" ht="13.8" hidden="false" customHeight="false" outlineLevel="0" collapsed="false">
      <c r="A5" s="32" t="s">
        <v>32</v>
      </c>
      <c r="B5" s="33" t="n">
        <v>12000</v>
      </c>
      <c r="C5" s="16"/>
      <c r="D5" s="16"/>
      <c r="E5" s="16"/>
      <c r="F5" s="16"/>
      <c r="G5" s="16"/>
    </row>
    <row r="6" customFormat="false" ht="15" hidden="false" customHeight="true" outlineLevel="0" collapsed="false">
      <c r="A6" s="36" t="s">
        <v>33</v>
      </c>
      <c r="B6" s="36"/>
      <c r="C6" s="36"/>
      <c r="D6" s="36"/>
      <c r="E6" s="36"/>
      <c r="F6" s="36"/>
      <c r="G6" s="36"/>
    </row>
    <row r="7" customFormat="false" ht="15" hidden="false" customHeight="false" outlineLevel="0" collapsed="false">
      <c r="A7" s="37"/>
      <c r="B7" s="31"/>
      <c r="C7" s="11" t="n">
        <v>9350.25</v>
      </c>
      <c r="D7" s="11" t="n">
        <v>6545</v>
      </c>
      <c r="E7" s="21" t="n">
        <v>15548</v>
      </c>
      <c r="F7" s="21" t="n">
        <f aca="false">B5/E7/C7*D7</f>
        <v>0.540247968039277</v>
      </c>
      <c r="G7" s="21" t="n">
        <f aca="false">E7*F7</f>
        <v>8399.77540707468</v>
      </c>
    </row>
    <row r="8" customFormat="false" ht="15" hidden="false" customHeight="true" outlineLevel="0" collapsed="false">
      <c r="A8" s="37" t="s">
        <v>66</v>
      </c>
      <c r="B8" s="37"/>
      <c r="C8" s="37"/>
      <c r="D8" s="37"/>
      <c r="E8" s="37"/>
      <c r="F8" s="37"/>
      <c r="G8" s="37"/>
    </row>
    <row r="9" customFormat="false" ht="15" hidden="false" customHeight="false" outlineLevel="0" collapsed="false">
      <c r="A9" s="37"/>
      <c r="B9" s="31" t="n">
        <v>520000</v>
      </c>
      <c r="C9" s="11"/>
      <c r="D9" s="11"/>
      <c r="E9" s="21"/>
      <c r="F9" s="21"/>
      <c r="G9" s="21"/>
    </row>
    <row r="10" customFormat="false" ht="15" hidden="false" customHeight="false" outlineLevel="0" collapsed="false">
      <c r="A10" s="37"/>
      <c r="B10" s="31"/>
      <c r="C10" s="11"/>
      <c r="D10" s="11"/>
      <c r="E10" s="21"/>
      <c r="F10" s="21"/>
      <c r="G10" s="21"/>
    </row>
    <row r="11" customFormat="false" ht="15" hidden="false" customHeight="false" outlineLevel="0" collapsed="false">
      <c r="A11" s="37"/>
      <c r="B11" s="31"/>
      <c r="C11" s="11"/>
      <c r="D11" s="11"/>
      <c r="E11" s="21"/>
      <c r="F11" s="21"/>
      <c r="G11" s="21"/>
    </row>
    <row r="12" customFormat="false" ht="27" hidden="false" customHeight="true" outlineLevel="0" collapsed="false">
      <c r="A12" s="36" t="s">
        <v>27</v>
      </c>
      <c r="B12" s="36"/>
      <c r="C12" s="36"/>
      <c r="D12" s="36"/>
      <c r="E12" s="36"/>
      <c r="F12" s="36"/>
      <c r="G12" s="36"/>
    </row>
    <row r="13" customFormat="false" ht="13.8" hidden="false" customHeight="false" outlineLevel="0" collapsed="false">
      <c r="A13" s="40"/>
      <c r="B13" s="41"/>
      <c r="C13" s="24" t="n">
        <f aca="false">C7+C12</f>
        <v>9350.25</v>
      </c>
      <c r="D13" s="11" t="n">
        <v>2805.25</v>
      </c>
      <c r="E13" s="21" t="n">
        <v>50700</v>
      </c>
      <c r="F13" s="21" t="n">
        <f aca="false">B5/E13/C13*D13</f>
        <v>0.0710103470004995</v>
      </c>
      <c r="G13" s="21" t="n">
        <f aca="false">E13*F13</f>
        <v>3600.22459292532</v>
      </c>
    </row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5">
    <mergeCell ref="A1:G1"/>
    <mergeCell ref="A2:G2"/>
    <mergeCell ref="A6:G6"/>
    <mergeCell ref="A8:G8"/>
    <mergeCell ref="A12:G12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M2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22" activeCellId="0" sqref="A22"/>
    </sheetView>
  </sheetViews>
  <sheetFormatPr defaultRowHeight="13.8" zeroHeight="false" outlineLevelRow="0" outlineLevelCol="0"/>
  <cols>
    <col collapsed="false" customWidth="true" hidden="false" outlineLevel="0" max="1" min="1" style="72" width="54.14"/>
    <col collapsed="false" customWidth="true" hidden="false" outlineLevel="0" max="2" min="2" style="72" width="12.1"/>
    <col collapsed="false" customWidth="true" hidden="false" outlineLevel="0" max="3" min="3" style="72" width="11.14"/>
    <col collapsed="false" customWidth="true" hidden="false" outlineLevel="0" max="4" min="4" style="72" width="11.38"/>
    <col collapsed="false" customWidth="true" hidden="false" outlineLevel="0" max="5" min="5" style="72" width="14.86"/>
    <col collapsed="false" customWidth="true" hidden="false" outlineLevel="0" max="6" min="6" style="72" width="9.85"/>
    <col collapsed="false" customWidth="true" hidden="false" outlineLevel="0" max="7" min="7" style="72" width="11.64"/>
    <col collapsed="false" customWidth="true" hidden="false" outlineLevel="0" max="8" min="8" style="72" width="9.71"/>
    <col collapsed="false" customWidth="true" hidden="false" outlineLevel="0" max="9" min="9" style="72" width="10.85"/>
    <col collapsed="false" customWidth="true" hidden="false" outlineLevel="0" max="10" min="10" style="72" width="8.89"/>
    <col collapsed="false" customWidth="true" hidden="false" outlineLevel="0" max="11" min="11" style="72" width="19.45"/>
    <col collapsed="false" customWidth="true" hidden="false" outlineLevel="0" max="12" min="12" style="72" width="9.59"/>
    <col collapsed="false" customWidth="true" hidden="false" outlineLevel="0" max="13" min="13" style="72" width="17.92"/>
    <col collapsed="false" customWidth="true" hidden="false" outlineLevel="0" max="14" min="14" style="72" width="11.14"/>
    <col collapsed="false" customWidth="true" hidden="false" outlineLevel="0" max="1021" min="15" style="72" width="9.13"/>
    <col collapsed="false" customWidth="false" hidden="false" outlineLevel="0" max="1025" min="1022" style="0" width="11.52"/>
  </cols>
  <sheetData>
    <row r="1" s="42" customFormat="true" ht="15" hidden="false" customHeight="false" outlineLevel="0" collapsed="false">
      <c r="A1" s="75"/>
      <c r="B1" s="76"/>
      <c r="C1" s="76"/>
      <c r="D1" s="76"/>
      <c r="E1" s="76"/>
      <c r="F1" s="76"/>
      <c r="G1" s="76"/>
      <c r="H1" s="76"/>
      <c r="I1" s="76"/>
      <c r="J1" s="76"/>
      <c r="K1" s="77" t="s">
        <v>67</v>
      </c>
      <c r="L1" s="78"/>
      <c r="M1" s="78"/>
    </row>
    <row r="2" s="42" customFormat="true" ht="39.75" hidden="false" customHeight="true" outlineLevel="0" collapsed="false">
      <c r="A2" s="76"/>
      <c r="B2" s="76"/>
      <c r="C2" s="76"/>
      <c r="D2" s="76"/>
      <c r="E2" s="76"/>
      <c r="F2" s="76"/>
      <c r="G2" s="76"/>
      <c r="H2" s="76"/>
      <c r="I2" s="79" t="s">
        <v>68</v>
      </c>
      <c r="J2" s="79"/>
      <c r="K2" s="79"/>
      <c r="L2" s="78"/>
      <c r="M2" s="78"/>
    </row>
    <row r="3" s="42" customFormat="true" ht="15" hidden="false" customHeight="false" outlineLevel="0" collapsed="false">
      <c r="A3" s="76" t="s">
        <v>69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8"/>
      <c r="M3" s="78"/>
    </row>
    <row r="4" s="42" customFormat="true" ht="15" hidden="false" customHeight="false" outlineLevel="0" collapsed="false">
      <c r="A4" s="80" t="s">
        <v>70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78"/>
      <c r="M4" s="78"/>
    </row>
    <row r="5" s="42" customFormat="true" ht="27" hidden="false" customHeight="true" outlineLevel="0" collapsed="false">
      <c r="A5" s="81" t="s">
        <v>71</v>
      </c>
      <c r="B5" s="81" t="s">
        <v>72</v>
      </c>
      <c r="C5" s="81"/>
      <c r="D5" s="81"/>
      <c r="E5" s="81" t="s">
        <v>73</v>
      </c>
      <c r="F5" s="81"/>
      <c r="G5" s="81"/>
      <c r="H5" s="81"/>
      <c r="I5" s="81"/>
      <c r="J5" s="81"/>
      <c r="K5" s="81" t="s">
        <v>74</v>
      </c>
      <c r="L5" s="82" t="s">
        <v>75</v>
      </c>
      <c r="M5" s="82" t="s">
        <v>76</v>
      </c>
    </row>
    <row r="6" s="42" customFormat="true" ht="27" hidden="false" customHeight="false" outlineLevel="0" collapsed="false">
      <c r="A6" s="81"/>
      <c r="B6" s="81" t="s">
        <v>77</v>
      </c>
      <c r="C6" s="81" t="s">
        <v>78</v>
      </c>
      <c r="D6" s="81" t="s">
        <v>79</v>
      </c>
      <c r="E6" s="81" t="s">
        <v>80</v>
      </c>
      <c r="F6" s="81" t="s">
        <v>81</v>
      </c>
      <c r="G6" s="81" t="s">
        <v>82</v>
      </c>
      <c r="H6" s="81" t="s">
        <v>83</v>
      </c>
      <c r="I6" s="81" t="s">
        <v>84</v>
      </c>
      <c r="J6" s="81" t="s">
        <v>85</v>
      </c>
      <c r="K6" s="81"/>
      <c r="L6" s="82"/>
      <c r="M6" s="82"/>
    </row>
    <row r="7" s="42" customFormat="true" ht="27" hidden="false" customHeight="false" outlineLevel="0" collapsed="false">
      <c r="A7" s="83" t="n">
        <v>1</v>
      </c>
      <c r="B7" s="83" t="n">
        <v>2</v>
      </c>
      <c r="C7" s="83" t="n">
        <v>3</v>
      </c>
      <c r="D7" s="83" t="n">
        <v>4</v>
      </c>
      <c r="E7" s="83" t="n">
        <v>5</v>
      </c>
      <c r="F7" s="83" t="n">
        <v>6</v>
      </c>
      <c r="G7" s="83" t="n">
        <v>8</v>
      </c>
      <c r="H7" s="83" t="n">
        <v>9</v>
      </c>
      <c r="I7" s="83" t="n">
        <v>10</v>
      </c>
      <c r="J7" s="83" t="n">
        <v>11</v>
      </c>
      <c r="K7" s="84" t="s">
        <v>86</v>
      </c>
      <c r="L7" s="85"/>
      <c r="M7" s="85" t="s">
        <v>87</v>
      </c>
    </row>
    <row r="8" s="42" customFormat="true" ht="39.75" hidden="false" customHeight="false" outlineLevel="0" collapsed="false">
      <c r="A8" s="86" t="s">
        <v>88</v>
      </c>
      <c r="B8" s="87" t="n">
        <f aca="false">SUM('Заработная плата'!H6)</f>
        <v>99.1997861436797</v>
      </c>
      <c r="C8" s="88" t="n">
        <f aca="false">SUM('Материальные затраты и ДИ( приобретение) '!F6)</f>
        <v>3.87177710428148</v>
      </c>
      <c r="D8" s="88" t="n">
        <f aca="false">SUM('Иные затраты'!F6)</f>
        <v>9.00413280065462</v>
      </c>
      <c r="E8" s="89" t="n">
        <f aca="false">SUM('Оплата КУ'!K9)</f>
        <v>10.448040038634</v>
      </c>
      <c r="F8" s="88" t="n">
        <f aca="false">SUM('Содержание объектов недв.имущ.'!F6)</f>
        <v>0.180082656013092</v>
      </c>
      <c r="G8" s="88" t="n">
        <f aca="false">SUM('Зп не связ. с оказ.услуги '!F6)</f>
        <v>12.6210929466776</v>
      </c>
      <c r="H8" s="88"/>
      <c r="I8" s="88" t="n">
        <f aca="false">SUM('Зп не связ. с оказ.услуги '!F6)</f>
        <v>12.6210929466776</v>
      </c>
      <c r="J8" s="88" t="n">
        <f aca="false">SUM('Прочие общехозяйственные нужды'!F7)</f>
        <v>0.540247968039277</v>
      </c>
      <c r="K8" s="88" t="n">
        <f aca="false">SUM(B8:J8)</f>
        <v>148.486252604657</v>
      </c>
      <c r="L8" s="85" t="n">
        <v>15548</v>
      </c>
      <c r="M8" s="90" t="n">
        <f aca="false">K8*L8</f>
        <v>2308664.25549721</v>
      </c>
    </row>
    <row r="9" s="42" customFormat="true" ht="39.75" hidden="false" customHeight="false" outlineLevel="0" collapsed="false">
      <c r="A9" s="82" t="s">
        <v>89</v>
      </c>
      <c r="B9" s="87" t="n">
        <f aca="false">SUM('Заработная плата'!H10)</f>
        <v>13.0388481829994</v>
      </c>
      <c r="C9" s="88" t="n">
        <f aca="false">SUM('Материальные затраты и ДИ( приобретение) '!F8)</f>
        <v>0.508907486836913</v>
      </c>
      <c r="D9" s="88" t="n">
        <f aca="false">SUM('Иные затраты'!F8)</f>
        <v>1.18350578334166</v>
      </c>
      <c r="E9" s="89" t="n">
        <f aca="false">SUM('Оплата КУ'!K15)</f>
        <v>1.37329336251122</v>
      </c>
      <c r="F9" s="88" t="n">
        <f aca="false">SUM('Содержание объектов недв.имущ.'!F8)</f>
        <v>0.0236701156668332</v>
      </c>
      <c r="G9" s="88" t="n">
        <f aca="false">SUM('Зп не связ. с оказ.услуги '!F8)</f>
        <v>1.65892005651</v>
      </c>
      <c r="H9" s="88"/>
      <c r="I9" s="88" t="n">
        <f aca="false">SUM('Содержание объектов недв.имущ.'!F8)</f>
        <v>0.0236701156668332</v>
      </c>
      <c r="J9" s="88" t="n">
        <f aca="false">SUM('Прочие общехозяйственные нужды'!F13)</f>
        <v>0.0710103470004995</v>
      </c>
      <c r="K9" s="88" t="n">
        <f aca="false">SUM(B9:J9)</f>
        <v>17.8818254505333</v>
      </c>
      <c r="L9" s="85" t="n">
        <v>50700</v>
      </c>
      <c r="M9" s="90" t="n">
        <f aca="false">K9*L9</f>
        <v>906608.55034204</v>
      </c>
    </row>
    <row r="10" s="42" customFormat="true" ht="15" hidden="true" customHeight="false" outlineLevel="0" collapsed="false">
      <c r="A10" s="82"/>
      <c r="B10" s="87"/>
      <c r="C10" s="88"/>
      <c r="D10" s="88"/>
      <c r="E10" s="89"/>
      <c r="F10" s="88"/>
      <c r="G10" s="88"/>
      <c r="H10" s="88"/>
      <c r="I10" s="88"/>
      <c r="J10" s="88"/>
      <c r="K10" s="91"/>
      <c r="L10" s="85"/>
      <c r="M10" s="85"/>
    </row>
    <row r="11" s="42" customFormat="true" ht="15" hidden="true" customHeight="false" outlineLevel="0" collapsed="false">
      <c r="A11" s="82"/>
      <c r="B11" s="87" t="n">
        <f aca="false">B8*15548</f>
        <v>1542358.27496193</v>
      </c>
      <c r="C11" s="87" t="n">
        <f aca="false">C8*15548</f>
        <v>60198.3904173685</v>
      </c>
      <c r="D11" s="87" t="n">
        <f aca="false">D8*15548</f>
        <v>139996.256784578</v>
      </c>
      <c r="E11" s="87" t="n">
        <f aca="false">E8*15548</f>
        <v>162446.126520681</v>
      </c>
      <c r="F11" s="87" t="n">
        <f aca="false">F8*15548</f>
        <v>2799.92513569156</v>
      </c>
      <c r="G11" s="87" t="n">
        <f aca="false">G8*15548</f>
        <v>196232.753134943</v>
      </c>
      <c r="H11" s="87" t="n">
        <f aca="false">H8*15548</f>
        <v>0</v>
      </c>
      <c r="I11" s="87" t="n">
        <f aca="false">I8*15548</f>
        <v>196232.753134943</v>
      </c>
      <c r="J11" s="87" t="n">
        <f aca="false">J8*15548</f>
        <v>8399.77540707468</v>
      </c>
      <c r="K11" s="91"/>
      <c r="L11" s="85"/>
      <c r="M11" s="85"/>
    </row>
    <row r="12" s="42" customFormat="true" ht="15" hidden="true" customHeight="false" outlineLevel="0" collapsed="false">
      <c r="A12" s="82"/>
      <c r="B12" s="87" t="n">
        <f aca="false">B9*50770</f>
        <v>661982.322250879</v>
      </c>
      <c r="C12" s="87" t="n">
        <f aca="false">C9*50770</f>
        <v>25837.2331067101</v>
      </c>
      <c r="D12" s="87" t="n">
        <f aca="false">D9*50770</f>
        <v>60086.588620256</v>
      </c>
      <c r="E12" s="87" t="n">
        <f aca="false">E9*50770</f>
        <v>69722.1040146945</v>
      </c>
      <c r="F12" s="87" t="n">
        <f aca="false">F9*50770</f>
        <v>1201.73177240512</v>
      </c>
      <c r="G12" s="87" t="n">
        <f aca="false">G9*50770</f>
        <v>84223.3712690128</v>
      </c>
      <c r="H12" s="87" t="n">
        <f aca="false">H9*50770</f>
        <v>0</v>
      </c>
      <c r="I12" s="87" t="n">
        <f aca="false">I9*50770</f>
        <v>1201.73177240512</v>
      </c>
      <c r="J12" s="87" t="n">
        <f aca="false">J9*50770</f>
        <v>3605.19531721536</v>
      </c>
      <c r="K12" s="91"/>
      <c r="L12" s="85"/>
      <c r="M12" s="85"/>
    </row>
    <row r="13" s="42" customFormat="true" ht="15" hidden="true" customHeight="false" outlineLevel="0" collapsed="false">
      <c r="A13" s="82"/>
      <c r="B13" s="92" t="n">
        <f aca="false">SUM(B11:B12)</f>
        <v>2204340.59721281</v>
      </c>
      <c r="C13" s="92" t="n">
        <f aca="false">SUM(C11:C12)</f>
        <v>86035.6235240786</v>
      </c>
      <c r="D13" s="92" t="n">
        <f aca="false">SUM(D11:D12)</f>
        <v>200082.845404834</v>
      </c>
      <c r="E13" s="92" t="n">
        <f aca="false">SUM(E11:E12)</f>
        <v>232168.230535376</v>
      </c>
      <c r="F13" s="92" t="n">
        <f aca="false">SUM(F11:F12)</f>
        <v>4001.65690809668</v>
      </c>
      <c r="G13" s="92" t="n">
        <f aca="false">SUM(G11:G12)</f>
        <v>280456.124403956</v>
      </c>
      <c r="H13" s="92" t="n">
        <f aca="false">SUM(H11:H12)</f>
        <v>0</v>
      </c>
      <c r="I13" s="92" t="n">
        <f aca="false">SUM(I11:I12)</f>
        <v>197434.484907348</v>
      </c>
      <c r="J13" s="92" t="n">
        <f aca="false">SUM(J11:J12)</f>
        <v>12004.97072429</v>
      </c>
      <c r="K13" s="91"/>
      <c r="L13" s="85"/>
      <c r="M13" s="85"/>
    </row>
    <row r="14" s="42" customFormat="true" ht="15" hidden="true" customHeight="false" outlineLevel="0" collapsed="false">
      <c r="A14" s="85"/>
      <c r="B14" s="85"/>
      <c r="C14" s="85"/>
      <c r="D14" s="85"/>
      <c r="E14" s="85"/>
      <c r="F14" s="85"/>
      <c r="G14" s="85"/>
      <c r="H14" s="85"/>
      <c r="I14" s="85"/>
      <c r="J14" s="85"/>
      <c r="K14" s="87"/>
      <c r="L14" s="85"/>
      <c r="M14" s="93" t="n">
        <f aca="false">M8+M9</f>
        <v>3215272.80583925</v>
      </c>
    </row>
    <row r="15" s="42" customFormat="true" ht="15" hidden="true" customHeight="false" outlineLevel="0" collapsed="false">
      <c r="A15" s="78" t="s">
        <v>90</v>
      </c>
      <c r="B15" s="94"/>
      <c r="C15" s="78"/>
      <c r="D15" s="78"/>
      <c r="E15" s="78"/>
      <c r="F15" s="78"/>
      <c r="G15" s="78"/>
      <c r="H15" s="78"/>
      <c r="I15" s="78"/>
      <c r="J15" s="78"/>
      <c r="K15" s="95"/>
      <c r="L15" s="78"/>
      <c r="M15" s="78"/>
    </row>
    <row r="16" customFormat="false" ht="15" hidden="true" customHeight="false" outlineLevel="0" collapsed="false">
      <c r="A16" s="78"/>
      <c r="B16" s="78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 t="n">
        <f aca="false">M14/(M14+166920)</f>
        <v>0.950647402563267</v>
      </c>
    </row>
    <row r="17" customFormat="false" ht="15" hidden="true" customHeight="false" outlineLevel="0" collapsed="false">
      <c r="A17" s="96"/>
      <c r="B17" s="96"/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</row>
    <row r="18" customFormat="false" ht="15" hidden="true" customHeight="false" outlineLevel="0" collapsed="false">
      <c r="A18" s="78"/>
      <c r="B18" s="78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 t="n">
        <f aca="false">SUM(M14*M16)</f>
        <v>3056590.74140339</v>
      </c>
    </row>
    <row r="19" customFormat="false" ht="15" hidden="false" customHeight="false" outlineLevel="0" collapsed="false">
      <c r="A19" s="78"/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</row>
    <row r="20" customFormat="false" ht="15" hidden="false" customHeight="false" outlineLevel="0" collapsed="false">
      <c r="A20" s="76" t="s">
        <v>69</v>
      </c>
      <c r="B20" s="76"/>
      <c r="C20" s="76"/>
      <c r="D20" s="76"/>
      <c r="E20" s="76"/>
      <c r="F20" s="76"/>
      <c r="G20" s="76"/>
      <c r="H20" s="76"/>
      <c r="I20" s="76"/>
      <c r="J20" s="76"/>
      <c r="K20" s="76"/>
      <c r="L20" s="78"/>
      <c r="M20" s="78"/>
    </row>
    <row r="21" customFormat="false" ht="15" hidden="false" customHeight="false" outlineLevel="0" collapsed="false">
      <c r="A21" s="76"/>
      <c r="B21" s="76"/>
      <c r="C21" s="76"/>
      <c r="D21" s="76"/>
      <c r="E21" s="76"/>
      <c r="F21" s="76"/>
      <c r="G21" s="76"/>
      <c r="H21" s="76"/>
      <c r="I21" s="76"/>
      <c r="J21" s="76"/>
      <c r="K21" s="76"/>
      <c r="L21" s="78"/>
      <c r="M21" s="78"/>
    </row>
    <row r="22" customFormat="false" ht="27" hidden="false" customHeight="true" outlineLevel="0" collapsed="false">
      <c r="A22" s="81" t="s">
        <v>71</v>
      </c>
      <c r="B22" s="81" t="s">
        <v>72</v>
      </c>
      <c r="C22" s="81"/>
      <c r="D22" s="81"/>
      <c r="E22" s="81" t="s">
        <v>73</v>
      </c>
      <c r="F22" s="81"/>
      <c r="G22" s="81"/>
      <c r="H22" s="81"/>
      <c r="I22" s="81"/>
      <c r="J22" s="81"/>
      <c r="K22" s="81" t="s">
        <v>74</v>
      </c>
      <c r="L22" s="82" t="s">
        <v>75</v>
      </c>
      <c r="M22" s="82" t="s">
        <v>76</v>
      </c>
    </row>
    <row r="23" customFormat="false" ht="27" hidden="false" customHeight="false" outlineLevel="0" collapsed="false">
      <c r="A23" s="81"/>
      <c r="B23" s="81" t="s">
        <v>77</v>
      </c>
      <c r="C23" s="81" t="s">
        <v>78</v>
      </c>
      <c r="D23" s="81" t="s">
        <v>79</v>
      </c>
      <c r="E23" s="81" t="s">
        <v>80</v>
      </c>
      <c r="F23" s="81" t="s">
        <v>81</v>
      </c>
      <c r="G23" s="81" t="s">
        <v>82</v>
      </c>
      <c r="H23" s="81" t="s">
        <v>83</v>
      </c>
      <c r="I23" s="81" t="s">
        <v>84</v>
      </c>
      <c r="J23" s="81" t="s">
        <v>85</v>
      </c>
      <c r="K23" s="81"/>
      <c r="L23" s="82"/>
      <c r="M23" s="82"/>
    </row>
    <row r="24" customFormat="false" ht="27" hidden="false" customHeight="false" outlineLevel="0" collapsed="false">
      <c r="A24" s="83" t="n">
        <v>1</v>
      </c>
      <c r="B24" s="83" t="n">
        <v>2</v>
      </c>
      <c r="C24" s="83" t="n">
        <v>3</v>
      </c>
      <c r="D24" s="83" t="n">
        <v>4</v>
      </c>
      <c r="E24" s="83" t="n">
        <v>5</v>
      </c>
      <c r="F24" s="83" t="n">
        <v>6</v>
      </c>
      <c r="G24" s="83" t="n">
        <v>8</v>
      </c>
      <c r="H24" s="83" t="n">
        <v>9</v>
      </c>
      <c r="I24" s="83" t="n">
        <v>10</v>
      </c>
      <c r="J24" s="83" t="n">
        <v>11</v>
      </c>
      <c r="K24" s="84" t="s">
        <v>86</v>
      </c>
      <c r="L24" s="85"/>
      <c r="M24" s="85" t="s">
        <v>87</v>
      </c>
    </row>
    <row r="25" customFormat="false" ht="15" hidden="false" customHeight="false" outlineLevel="0" collapsed="false">
      <c r="A25" s="86" t="s">
        <v>91</v>
      </c>
      <c r="B25" s="87"/>
      <c r="C25" s="88"/>
      <c r="D25" s="88" t="n">
        <f aca="false">SUM('Услуга 2'!C6)</f>
        <v>10.1960784313725</v>
      </c>
      <c r="E25" s="89"/>
      <c r="F25" s="88"/>
      <c r="G25" s="88"/>
      <c r="H25" s="88"/>
      <c r="I25" s="88"/>
      <c r="J25" s="88" t="n">
        <f aca="false">SUM('Прочие общехозяйственные нужды'!F22)</f>
        <v>0</v>
      </c>
      <c r="K25" s="88" t="n">
        <f aca="false">SUM(B25:J25)</f>
        <v>10.1960784313725</v>
      </c>
      <c r="L25" s="85" t="n">
        <v>51000</v>
      </c>
      <c r="M25" s="90" t="n">
        <f aca="false">K25*L25</f>
        <v>520000</v>
      </c>
    </row>
  </sheetData>
  <mergeCells count="17">
    <mergeCell ref="I2:K2"/>
    <mergeCell ref="A3:K3"/>
    <mergeCell ref="A4:K4"/>
    <mergeCell ref="A5:A6"/>
    <mergeCell ref="B5:D5"/>
    <mergeCell ref="E5:J5"/>
    <mergeCell ref="K5:K6"/>
    <mergeCell ref="L5:L6"/>
    <mergeCell ref="M5:M6"/>
    <mergeCell ref="A17:M17"/>
    <mergeCell ref="A20:K20"/>
    <mergeCell ref="A22:A23"/>
    <mergeCell ref="B22:D22"/>
    <mergeCell ref="E22:J22"/>
    <mergeCell ref="K22:K23"/>
    <mergeCell ref="L22:L23"/>
    <mergeCell ref="M22:M23"/>
  </mergeCells>
  <printOptions headings="false" gridLines="false" gridLinesSet="true" horizontalCentered="false" verticalCentered="false"/>
  <pageMargins left="0.984027777777778" right="0.590277777777778" top="0.747916666666667" bottom="0.747916666666667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O17"/>
  <sheetViews>
    <sheetView showFormulas="false" showGridLines="true" showRowColHeaders="true" showZeros="true" rightToLeft="false" tabSelected="false" showOutlineSymbols="true" defaultGridColor="true" view="normal" topLeftCell="A5" colorId="64" zoomScale="100" zoomScaleNormal="100" zoomScalePageLayoutView="100" workbookViewId="0">
      <selection pane="topLeft" activeCell="H32" activeCellId="0" sqref="H32"/>
    </sheetView>
  </sheetViews>
  <sheetFormatPr defaultRowHeight="13.8" zeroHeight="false" outlineLevelRow="0" outlineLevelCol="0"/>
  <cols>
    <col collapsed="false" customWidth="true" hidden="false" outlineLevel="0" max="1" min="1" style="72" width="77.43"/>
    <col collapsed="false" customWidth="true" hidden="false" outlineLevel="0" max="2" min="2" style="72" width="12.71"/>
    <col collapsed="false" customWidth="true" hidden="false" outlineLevel="0" max="3" min="3" style="72" width="11.14"/>
    <col collapsed="false" customWidth="true" hidden="false" outlineLevel="0" max="6" min="4" style="72" width="9.85"/>
    <col collapsed="false" customWidth="true" hidden="false" outlineLevel="0" max="7" min="7" style="72" width="9.42"/>
    <col collapsed="false" customWidth="true" hidden="false" outlineLevel="0" max="9" min="8" style="72" width="9.71"/>
    <col collapsed="false" customWidth="true" hidden="false" outlineLevel="0" max="11" min="10" style="72" width="10.85"/>
    <col collapsed="false" customWidth="true" hidden="false" outlineLevel="0" max="12" min="12" style="72" width="38.9"/>
    <col collapsed="false" customWidth="true" hidden="false" outlineLevel="0" max="13" min="13" style="72" width="9.42"/>
    <col collapsed="false" customWidth="true" hidden="false" outlineLevel="0" max="14" min="14" style="72" width="11.14"/>
    <col collapsed="false" customWidth="true" hidden="false" outlineLevel="0" max="15" min="15" style="72" width="11.3"/>
    <col collapsed="false" customWidth="true" hidden="false" outlineLevel="0" max="16" min="16" style="72" width="11.14"/>
    <col collapsed="false" customWidth="true" hidden="false" outlineLevel="0" max="1025" min="17" style="72" width="9.13"/>
  </cols>
  <sheetData>
    <row r="1" customFormat="false" ht="15" hidden="false" customHeight="false" outlineLevel="0" collapsed="false">
      <c r="A1" s="97"/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</row>
    <row r="2" customFormat="false" ht="15" hidden="false" customHeight="true" outlineLevel="0" collapsed="false">
      <c r="A2" s="97"/>
      <c r="B2" s="97"/>
      <c r="C2" s="97"/>
      <c r="D2" s="97"/>
      <c r="E2" s="97"/>
      <c r="F2" s="97"/>
      <c r="G2" s="97"/>
      <c r="H2" s="97"/>
      <c r="I2" s="97"/>
      <c r="J2" s="98"/>
      <c r="K2" s="99"/>
      <c r="L2" s="99"/>
      <c r="M2" s="100"/>
    </row>
    <row r="3" customFormat="false" ht="41.25" hidden="false" customHeight="true" outlineLevel="0" collapsed="false">
      <c r="A3" s="97"/>
      <c r="B3" s="97"/>
      <c r="C3" s="97"/>
      <c r="D3" s="97"/>
      <c r="E3" s="97"/>
      <c r="F3" s="97"/>
      <c r="G3" s="97"/>
      <c r="H3" s="97"/>
      <c r="I3" s="97"/>
      <c r="J3" s="97"/>
      <c r="K3" s="99"/>
      <c r="L3" s="99"/>
      <c r="M3" s="100"/>
    </row>
    <row r="4" customFormat="false" ht="15" hidden="false" customHeight="false" outlineLevel="0" collapsed="false">
      <c r="A4" s="101"/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97"/>
    </row>
    <row r="5" customFormat="false" ht="41.25" hidden="false" customHeight="true" outlineLevel="0" collapsed="false">
      <c r="A5" s="101"/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0"/>
    </row>
    <row r="6" customFormat="false" ht="15" hidden="false" customHeight="false" outlineLevel="0" collapsed="false">
      <c r="A6" s="75"/>
      <c r="B6" s="75"/>
      <c r="C6" s="75"/>
      <c r="D6" s="75"/>
      <c r="E6" s="75"/>
      <c r="F6" s="75"/>
      <c r="G6" s="75"/>
      <c r="H6" s="75"/>
      <c r="I6" s="75"/>
      <c r="J6" s="75"/>
      <c r="K6" s="102"/>
      <c r="L6" s="0"/>
    </row>
    <row r="7" customFormat="false" ht="15" hidden="false" customHeight="false" outlineLevel="0" collapsed="false">
      <c r="A7" s="103"/>
      <c r="B7" s="104"/>
      <c r="C7" s="105"/>
      <c r="D7" s="105"/>
      <c r="E7" s="105"/>
      <c r="F7" s="105"/>
      <c r="G7" s="105"/>
      <c r="H7" s="105"/>
      <c r="I7" s="105"/>
      <c r="J7" s="105"/>
      <c r="K7" s="106"/>
      <c r="L7" s="0"/>
    </row>
    <row r="8" customFormat="false" ht="15" hidden="false" customHeight="false" outlineLevel="0" collapsed="false">
      <c r="A8" s="107"/>
      <c r="B8" s="104"/>
      <c r="C8" s="105"/>
      <c r="D8" s="105"/>
      <c r="E8" s="105"/>
      <c r="F8" s="105"/>
      <c r="G8" s="105"/>
      <c r="H8" s="105"/>
      <c r="I8" s="105"/>
      <c r="J8" s="105"/>
      <c r="K8" s="106"/>
      <c r="L8" s="0"/>
    </row>
    <row r="9" customFormat="false" ht="15" hidden="false" customHeight="false" outlineLevel="0" collapsed="false">
      <c r="A9" s="107"/>
      <c r="B9" s="104"/>
      <c r="C9" s="105"/>
      <c r="D9" s="105"/>
      <c r="E9" s="104"/>
      <c r="F9" s="105"/>
      <c r="G9" s="105"/>
      <c r="H9" s="105"/>
      <c r="I9" s="105"/>
      <c r="J9" s="105"/>
      <c r="K9" s="106"/>
      <c r="L9" s="0"/>
    </row>
    <row r="10" customFormat="false" ht="15" hidden="false" customHeight="false" outlineLevel="0" collapsed="false">
      <c r="A10" s="107"/>
      <c r="B10" s="104"/>
      <c r="C10" s="105"/>
      <c r="D10" s="105"/>
      <c r="E10" s="104"/>
      <c r="F10" s="105"/>
      <c r="G10" s="105"/>
      <c r="H10" s="105"/>
      <c r="I10" s="105"/>
      <c r="J10" s="105"/>
      <c r="K10" s="106"/>
      <c r="L10" s="0"/>
    </row>
    <row r="11" customFormat="false" ht="15" hidden="false" customHeight="false" outlineLevel="0" collapsed="false">
      <c r="A11" s="107"/>
      <c r="B11" s="104"/>
      <c r="C11" s="105"/>
      <c r="D11" s="105"/>
      <c r="E11" s="104"/>
      <c r="F11" s="105"/>
      <c r="G11" s="105"/>
      <c r="H11" s="105"/>
      <c r="I11" s="105"/>
      <c r="J11" s="105"/>
      <c r="K11" s="106"/>
      <c r="L11" s="0"/>
    </row>
    <row r="12" customFormat="false" ht="15" hidden="false" customHeight="false" outlineLevel="0" collapsed="false">
      <c r="A12" s="107"/>
      <c r="B12" s="104"/>
      <c r="C12" s="105"/>
      <c r="D12" s="105"/>
      <c r="E12" s="104"/>
      <c r="F12" s="105"/>
      <c r="G12" s="105"/>
      <c r="H12" s="105"/>
      <c r="I12" s="105"/>
      <c r="J12" s="105"/>
      <c r="K12" s="106"/>
      <c r="L12" s="0"/>
    </row>
    <row r="13" customFormat="false" ht="15" hidden="false" customHeight="false" outlineLevel="0" collapsed="false">
      <c r="A13" s="107"/>
      <c r="B13" s="104"/>
      <c r="C13" s="105"/>
      <c r="D13" s="105"/>
      <c r="E13" s="104"/>
      <c r="F13" s="105"/>
      <c r="G13" s="105"/>
      <c r="H13" s="105"/>
      <c r="I13" s="105"/>
      <c r="J13" s="105"/>
      <c r="K13" s="106"/>
      <c r="L13" s="0"/>
    </row>
    <row r="14" customFormat="false" ht="15" hidden="false" customHeight="false" outlineLevel="0" collapsed="false">
      <c r="A14" s="107"/>
      <c r="B14" s="104"/>
      <c r="C14" s="105"/>
      <c r="D14" s="105"/>
      <c r="E14" s="104"/>
      <c r="F14" s="105"/>
      <c r="G14" s="105"/>
      <c r="H14" s="105"/>
      <c r="I14" s="105"/>
      <c r="J14" s="105"/>
      <c r="K14" s="106"/>
      <c r="L14" s="0"/>
    </row>
    <row r="15" customFormat="false" ht="15" hidden="false" customHeight="false" outlineLevel="0" collapsed="false">
      <c r="A15" s="107"/>
      <c r="B15" s="104"/>
      <c r="C15" s="105"/>
      <c r="D15" s="105"/>
      <c r="E15" s="104"/>
      <c r="F15" s="105"/>
      <c r="G15" s="105"/>
      <c r="H15" s="105"/>
      <c r="I15" s="105"/>
      <c r="J15" s="105"/>
      <c r="K15" s="106"/>
      <c r="L15" s="0"/>
      <c r="O15" s="108"/>
    </row>
    <row r="16" customFormat="false" ht="13.8" hidden="false" customHeight="false" outlineLevel="0" collapsed="false">
      <c r="A16" s="0"/>
      <c r="B16" s="0"/>
      <c r="C16" s="0"/>
      <c r="D16" s="0"/>
      <c r="E16" s="0"/>
      <c r="F16" s="0"/>
      <c r="G16" s="0"/>
      <c r="H16" s="0"/>
      <c r="I16" s="0"/>
      <c r="J16" s="0"/>
      <c r="K16" s="0"/>
      <c r="L16" s="0"/>
      <c r="O16" s="108"/>
    </row>
    <row r="17" customFormat="false" ht="15" hidden="false" customHeight="false" outlineLevel="0" collapsed="false"/>
    <row r="18" customFormat="false" ht="15" hidden="false" customHeight="false" outlineLevel="0" collapsed="false"/>
  </sheetData>
  <mergeCells count="8">
    <mergeCell ref="A1:L1"/>
    <mergeCell ref="K2:L2"/>
    <mergeCell ref="D3:F3"/>
    <mergeCell ref="K3:L3"/>
    <mergeCell ref="A4:A5"/>
    <mergeCell ref="B4:D4"/>
    <mergeCell ref="E4:J4"/>
    <mergeCell ref="K4:K5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54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00B050"/>
    <pageSetUpPr fitToPage="true"/>
  </sheetPr>
  <dimension ref="A1:I1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9" activeCellId="0" sqref="A9"/>
    </sheetView>
  </sheetViews>
  <sheetFormatPr defaultRowHeight="13.8" zeroHeight="false" outlineLevelRow="0" outlineLevelCol="0"/>
  <cols>
    <col collapsed="false" customWidth="true" hidden="false" outlineLevel="0" max="1" min="1" style="13" width="24.28"/>
    <col collapsed="false" customWidth="true" hidden="false" outlineLevel="0" max="3" min="2" style="13" width="7.66"/>
    <col collapsed="false" customWidth="true" hidden="false" outlineLevel="0" max="4" min="4" style="13" width="9.72"/>
    <col collapsed="false" customWidth="true" hidden="false" outlineLevel="0" max="5" min="5" style="13" width="9.13"/>
    <col collapsed="false" customWidth="true" hidden="false" outlineLevel="0" max="6" min="6" style="13" width="9.86"/>
    <col collapsed="false" customWidth="true" hidden="false" outlineLevel="0" max="7" min="7" style="13" width="18.89"/>
    <col collapsed="false" customWidth="true" hidden="false" outlineLevel="0" max="8" min="8" style="13" width="10.12"/>
    <col collapsed="false" customWidth="true" hidden="false" outlineLevel="0" max="9" min="9" style="13" width="15.84"/>
    <col collapsed="false" customWidth="true" hidden="false" outlineLevel="0" max="1025" min="10" style="13" width="9.13"/>
  </cols>
  <sheetData>
    <row r="1" customFormat="false" ht="24" hidden="false" customHeight="true" outlineLevel="0" collapsed="false">
      <c r="A1" s="14" t="s">
        <v>16</v>
      </c>
      <c r="B1" s="14"/>
      <c r="C1" s="14"/>
      <c r="D1" s="14"/>
      <c r="E1" s="14"/>
      <c r="F1" s="14"/>
      <c r="G1" s="14"/>
      <c r="H1" s="14"/>
      <c r="I1" s="14"/>
    </row>
    <row r="2" customFormat="false" ht="35.25" hidden="false" customHeight="true" outlineLevel="0" collapsed="false">
      <c r="A2" s="15" t="s">
        <v>17</v>
      </c>
      <c r="B2" s="15"/>
      <c r="C2" s="15"/>
      <c r="D2" s="15"/>
      <c r="E2" s="15"/>
      <c r="F2" s="15"/>
      <c r="G2" s="15"/>
      <c r="H2" s="15"/>
      <c r="I2" s="15"/>
    </row>
    <row r="3" customFormat="false" ht="69" hidden="false" customHeight="false" outlineLevel="0" collapsed="false">
      <c r="A3" s="16" t="s">
        <v>18</v>
      </c>
      <c r="B3" s="16" t="s">
        <v>19</v>
      </c>
      <c r="C3" s="16" t="s">
        <v>20</v>
      </c>
      <c r="D3" s="16" t="s">
        <v>10</v>
      </c>
      <c r="E3" s="16" t="s">
        <v>11</v>
      </c>
      <c r="F3" s="16" t="s">
        <v>21</v>
      </c>
      <c r="G3" s="16" t="s">
        <v>22</v>
      </c>
      <c r="H3" s="16" t="s">
        <v>23</v>
      </c>
      <c r="I3" s="16" t="s">
        <v>24</v>
      </c>
    </row>
    <row r="4" customFormat="false" ht="13.8" hidden="false" customHeight="false" outlineLevel="0" collapsed="false">
      <c r="A4" s="17" t="n">
        <v>1</v>
      </c>
      <c r="B4" s="17"/>
      <c r="C4" s="17"/>
      <c r="D4" s="17" t="n">
        <v>2</v>
      </c>
      <c r="E4" s="17" t="n">
        <v>3</v>
      </c>
      <c r="F4" s="17"/>
      <c r="G4" s="17" t="n">
        <v>5</v>
      </c>
      <c r="H4" s="17" t="n">
        <v>6</v>
      </c>
      <c r="I4" s="18" t="n">
        <v>8</v>
      </c>
    </row>
    <row r="5" s="20" customFormat="true" ht="13.8" hidden="false" customHeight="true" outlineLevel="0" collapsed="false">
      <c r="A5" s="19" t="s">
        <v>25</v>
      </c>
      <c r="B5" s="19"/>
      <c r="C5" s="19"/>
      <c r="D5" s="19"/>
      <c r="E5" s="19"/>
      <c r="F5" s="19"/>
      <c r="G5" s="19"/>
      <c r="H5" s="19"/>
      <c r="I5" s="19"/>
    </row>
    <row r="6" customFormat="false" ht="13.8" hidden="false" customHeight="false" outlineLevel="0" collapsed="false">
      <c r="A6" s="11" t="s">
        <v>13</v>
      </c>
      <c r="B6" s="11" t="n">
        <v>9350.25</v>
      </c>
      <c r="C6" s="11" t="n">
        <v>6545</v>
      </c>
      <c r="D6" s="21" t="n">
        <v>5.25</v>
      </c>
      <c r="E6" s="11" t="n">
        <v>141028.41</v>
      </c>
      <c r="F6" s="21" t="n">
        <f aca="false">E6*12*1.302</f>
        <v>2203427.87784</v>
      </c>
      <c r="G6" s="21" t="n">
        <v>15548</v>
      </c>
      <c r="H6" s="22" t="n">
        <f aca="false">F6/G6/B6*C6</f>
        <v>99.1997861436797</v>
      </c>
      <c r="I6" s="23" t="n">
        <f aca="false">G6*H6</f>
        <v>1542358.27496193</v>
      </c>
    </row>
    <row r="7" customFormat="false" ht="13.8" hidden="false" customHeight="false" outlineLevel="0" collapsed="false">
      <c r="A7" s="11"/>
      <c r="B7" s="11"/>
      <c r="C7" s="11"/>
      <c r="D7" s="21"/>
      <c r="E7" s="11"/>
      <c r="F7" s="21"/>
      <c r="G7" s="21"/>
      <c r="H7" s="22"/>
      <c r="I7" s="23"/>
    </row>
    <row r="8" customFormat="false" ht="13.8" hidden="false" customHeight="false" outlineLevel="0" collapsed="false">
      <c r="A8" s="24" t="s">
        <v>26</v>
      </c>
      <c r="B8" s="24" t="n">
        <f aca="false">B6+B7</f>
        <v>9350.25</v>
      </c>
      <c r="C8" s="24" t="n">
        <f aca="false">C6+C7</f>
        <v>6545</v>
      </c>
      <c r="D8" s="24" t="n">
        <f aca="false">D6+D7</f>
        <v>5.25</v>
      </c>
      <c r="E8" s="24" t="n">
        <f aca="false">E6+E7</f>
        <v>141028.41</v>
      </c>
      <c r="F8" s="24" t="n">
        <f aca="false">F6+F7</f>
        <v>2203427.87784</v>
      </c>
      <c r="G8" s="24" t="n">
        <v>15548</v>
      </c>
      <c r="H8" s="24" t="n">
        <f aca="false">H6+H7</f>
        <v>99.1997861436797</v>
      </c>
      <c r="I8" s="25" t="n">
        <f aca="false">G8*H8</f>
        <v>1542358.27496193</v>
      </c>
    </row>
    <row r="9" s="20" customFormat="true" ht="15" hidden="false" customHeight="false" outlineLevel="0" collapsed="false">
      <c r="A9" s="26" t="s">
        <v>27</v>
      </c>
      <c r="B9" s="26"/>
      <c r="C9" s="26"/>
      <c r="D9" s="26"/>
      <c r="E9" s="26"/>
      <c r="F9" s="26"/>
      <c r="G9" s="26"/>
      <c r="H9" s="26"/>
      <c r="I9" s="26"/>
    </row>
    <row r="10" customFormat="false" ht="13.8" hidden="false" customHeight="false" outlineLevel="0" collapsed="false">
      <c r="A10" s="11" t="s">
        <v>13</v>
      </c>
      <c r="B10" s="24" t="n">
        <f aca="false">B8+B9</f>
        <v>9350.25</v>
      </c>
      <c r="C10" s="11" t="n">
        <v>2805.25</v>
      </c>
      <c r="D10" s="21" t="n">
        <v>5.25</v>
      </c>
      <c r="E10" s="11" t="n">
        <v>141028.41</v>
      </c>
      <c r="F10" s="21" t="n">
        <f aca="false">E10*12*1.302</f>
        <v>2203427.87784</v>
      </c>
      <c r="G10" s="21" t="n">
        <v>50700</v>
      </c>
      <c r="H10" s="22" t="n">
        <f aca="false">F10/G10/B10*C10</f>
        <v>13.0388481829994</v>
      </c>
      <c r="I10" s="23" t="n">
        <f aca="false">G10*H10</f>
        <v>661069.602878069</v>
      </c>
    </row>
    <row r="11" customFormat="false" ht="13.8" hidden="false" customHeight="false" outlineLevel="0" collapsed="false">
      <c r="A11" s="11"/>
      <c r="B11" s="11"/>
      <c r="C11" s="11"/>
      <c r="D11" s="21"/>
      <c r="E11" s="11"/>
      <c r="F11" s="21"/>
      <c r="G11" s="21"/>
      <c r="H11" s="22"/>
      <c r="I11" s="23"/>
    </row>
    <row r="12" customFormat="false" ht="13.8" hidden="false" customHeight="false" outlineLevel="0" collapsed="false">
      <c r="A12" s="24" t="s">
        <v>26</v>
      </c>
      <c r="B12" s="24" t="n">
        <f aca="false">B10+B11</f>
        <v>9350.25</v>
      </c>
      <c r="C12" s="24" t="n">
        <f aca="false">C10</f>
        <v>2805.25</v>
      </c>
      <c r="D12" s="24" t="n">
        <f aca="false">D10+D11</f>
        <v>5.25</v>
      </c>
      <c r="E12" s="24" t="n">
        <f aca="false">E10+E11</f>
        <v>141028.41</v>
      </c>
      <c r="F12" s="24" t="n">
        <f aca="false">F10+F11</f>
        <v>2203427.87784</v>
      </c>
      <c r="G12" s="24" t="n">
        <v>50700</v>
      </c>
      <c r="H12" s="24" t="n">
        <f aca="false">H10+H11</f>
        <v>13.0388481829994</v>
      </c>
      <c r="I12" s="25" t="n">
        <f aca="false">G12*H12</f>
        <v>661069.602878069</v>
      </c>
    </row>
    <row r="13" customFormat="false" ht="15" hidden="false" customHeight="false" outlineLevel="0" collapsed="false">
      <c r="I13" s="13" t="n">
        <f aca="false">I6+I12</f>
        <v>2203427.87784</v>
      </c>
    </row>
    <row r="17" customFormat="false" ht="15" hidden="false" customHeight="false" outlineLevel="0" collapsed="false"/>
  </sheetData>
  <mergeCells count="4">
    <mergeCell ref="A1:I1"/>
    <mergeCell ref="A2:I2"/>
    <mergeCell ref="A5:I5"/>
    <mergeCell ref="A9:I9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FF00B050"/>
    <pageSetUpPr fitToPage="true"/>
  </sheetPr>
  <dimension ref="A1:AMJ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0" activeCellId="0" sqref="G10"/>
    </sheetView>
  </sheetViews>
  <sheetFormatPr defaultRowHeight="13.8" zeroHeight="false" outlineLevelRow="0" outlineLevelCol="0"/>
  <cols>
    <col collapsed="false" customWidth="true" hidden="false" outlineLevel="0" max="1" min="1" style="27" width="31.4"/>
    <col collapsed="false" customWidth="true" hidden="false" outlineLevel="0" max="2" min="2" style="27" width="12.9"/>
    <col collapsed="false" customWidth="true" hidden="false" outlineLevel="0" max="1015" min="3" style="27" width="9.13"/>
    <col collapsed="false" customWidth="false" hidden="false" outlineLevel="0" max="1025" min="1016" style="0" width="11.52"/>
  </cols>
  <sheetData>
    <row r="1" s="13" customFormat="true" ht="24" hidden="false" customHeight="true" outlineLevel="0" collapsed="false">
      <c r="A1" s="14" t="s">
        <v>28</v>
      </c>
      <c r="B1" s="14"/>
      <c r="C1" s="14"/>
      <c r="D1" s="14"/>
      <c r="E1" s="14"/>
      <c r="F1" s="14"/>
      <c r="G1" s="14"/>
      <c r="H1" s="28"/>
      <c r="I1" s="28"/>
      <c r="AMB1" s="0"/>
      <c r="AMC1" s="0"/>
      <c r="AMD1" s="0"/>
      <c r="AME1" s="0"/>
      <c r="AMF1" s="0"/>
      <c r="AMG1" s="0"/>
      <c r="AMH1" s="0"/>
      <c r="AMI1" s="0"/>
      <c r="AMJ1" s="0"/>
    </row>
    <row r="2" s="13" customFormat="true" ht="35.25" hidden="false" customHeight="true" outlineLevel="0" collapsed="false">
      <c r="A2" s="15" t="s">
        <v>29</v>
      </c>
      <c r="B2" s="15"/>
      <c r="C2" s="15"/>
      <c r="D2" s="15"/>
      <c r="E2" s="15"/>
      <c r="F2" s="15"/>
      <c r="G2" s="15"/>
      <c r="H2" s="29"/>
      <c r="I2" s="30"/>
      <c r="AMB2" s="0"/>
      <c r="AMC2" s="0"/>
      <c r="AMD2" s="0"/>
      <c r="AME2" s="0"/>
      <c r="AMF2" s="0"/>
      <c r="AMG2" s="0"/>
      <c r="AMH2" s="0"/>
      <c r="AMI2" s="0"/>
      <c r="AMJ2" s="0"/>
    </row>
    <row r="3" s="13" customFormat="true" ht="80.25" hidden="false" customHeight="false" outlineLevel="0" collapsed="false">
      <c r="A3" s="16" t="s">
        <v>30</v>
      </c>
      <c r="B3" s="31"/>
      <c r="C3" s="16" t="s">
        <v>19</v>
      </c>
      <c r="D3" s="16" t="s">
        <v>31</v>
      </c>
      <c r="E3" s="16" t="s">
        <v>22</v>
      </c>
      <c r="F3" s="16" t="s">
        <v>23</v>
      </c>
      <c r="G3" s="16" t="s">
        <v>24</v>
      </c>
      <c r="H3" s="14"/>
      <c r="I3" s="14"/>
      <c r="AMB3" s="0"/>
      <c r="AMC3" s="0"/>
      <c r="AMD3" s="0"/>
      <c r="AME3" s="0"/>
      <c r="AMF3" s="0"/>
      <c r="AMG3" s="0"/>
      <c r="AMH3" s="0"/>
      <c r="AMI3" s="0"/>
      <c r="AMJ3" s="0"/>
    </row>
    <row r="4" s="13" customFormat="true" ht="13.8" hidden="false" customHeight="false" outlineLevel="0" collapsed="false">
      <c r="A4" s="32" t="s">
        <v>32</v>
      </c>
      <c r="B4" s="33" t="n">
        <v>86000</v>
      </c>
      <c r="C4" s="16"/>
      <c r="D4" s="16"/>
      <c r="E4" s="16"/>
      <c r="F4" s="16"/>
      <c r="G4" s="16"/>
      <c r="H4" s="34"/>
      <c r="I4" s="35"/>
      <c r="AMB4" s="0"/>
      <c r="AMC4" s="0"/>
      <c r="AMD4" s="0"/>
      <c r="AME4" s="0"/>
      <c r="AMF4" s="0"/>
      <c r="AMG4" s="0"/>
      <c r="AMH4" s="0"/>
      <c r="AMI4" s="0"/>
      <c r="AMJ4" s="0"/>
    </row>
    <row r="5" s="13" customFormat="true" ht="27" hidden="false" customHeight="true" outlineLevel="0" collapsed="false">
      <c r="A5" s="36" t="s">
        <v>33</v>
      </c>
      <c r="B5" s="36"/>
      <c r="C5" s="36"/>
      <c r="D5" s="36"/>
      <c r="E5" s="36"/>
      <c r="F5" s="36"/>
      <c r="G5" s="36"/>
      <c r="H5" s="34"/>
      <c r="I5" s="35"/>
      <c r="AMB5" s="0"/>
      <c r="AMC5" s="0"/>
      <c r="AMD5" s="0"/>
      <c r="AME5" s="0"/>
      <c r="AMF5" s="0"/>
      <c r="AMG5" s="0"/>
      <c r="AMH5" s="0"/>
      <c r="AMI5" s="0"/>
      <c r="AMJ5" s="0"/>
    </row>
    <row r="6" s="13" customFormat="true" ht="15" hidden="false" customHeight="false" outlineLevel="0" collapsed="false">
      <c r="A6" s="37"/>
      <c r="B6" s="31"/>
      <c r="C6" s="11" t="n">
        <v>9350.25</v>
      </c>
      <c r="D6" s="11" t="n">
        <v>6545</v>
      </c>
      <c r="E6" s="21" t="n">
        <v>15548</v>
      </c>
      <c r="F6" s="21" t="n">
        <f aca="false">B4/E6/C6*D6</f>
        <v>3.87177710428148</v>
      </c>
      <c r="G6" s="21" t="n">
        <f aca="false">E6*F6</f>
        <v>60198.3904173685</v>
      </c>
      <c r="H6" s="38"/>
      <c r="I6" s="39"/>
      <c r="AMB6" s="0"/>
      <c r="AMC6" s="0"/>
      <c r="AMD6" s="0"/>
      <c r="AME6" s="0"/>
      <c r="AMF6" s="0"/>
      <c r="AMG6" s="0"/>
      <c r="AMH6" s="0"/>
      <c r="AMI6" s="0"/>
      <c r="AMJ6" s="0"/>
    </row>
    <row r="7" s="13" customFormat="true" ht="27" hidden="false" customHeight="true" outlineLevel="0" collapsed="false">
      <c r="A7" s="36" t="s">
        <v>27</v>
      </c>
      <c r="B7" s="36"/>
      <c r="C7" s="36"/>
      <c r="D7" s="36"/>
      <c r="E7" s="36"/>
      <c r="F7" s="36"/>
      <c r="G7" s="36"/>
      <c r="H7" s="26"/>
      <c r="I7" s="26"/>
      <c r="AMB7" s="0"/>
      <c r="AMC7" s="0"/>
      <c r="AMD7" s="0"/>
      <c r="AME7" s="0"/>
      <c r="AMF7" s="0"/>
      <c r="AMG7" s="0"/>
      <c r="AMH7" s="0"/>
      <c r="AMI7" s="0"/>
      <c r="AMJ7" s="0"/>
    </row>
    <row r="8" customFormat="false" ht="13.8" hidden="false" customHeight="false" outlineLevel="0" collapsed="false">
      <c r="A8" s="40"/>
      <c r="B8" s="41"/>
      <c r="C8" s="24" t="n">
        <f aca="false">C6+C7</f>
        <v>9350.25</v>
      </c>
      <c r="D8" s="11" t="n">
        <v>2805.25</v>
      </c>
      <c r="E8" s="21" t="n">
        <v>50700</v>
      </c>
      <c r="F8" s="21" t="n">
        <f aca="false">B4/E8/C8*D8</f>
        <v>0.508907486836913</v>
      </c>
      <c r="G8" s="21" t="n">
        <f aca="false">E8*F8</f>
        <v>25801.6095826315</v>
      </c>
      <c r="H8" s="34"/>
      <c r="I8" s="35"/>
    </row>
    <row r="9" customFormat="false" ht="13.8" hidden="false" customHeight="false" outlineLevel="0" collapsed="false">
      <c r="G9" s="27" t="n">
        <f aca="false">G6+G8</f>
        <v>86000</v>
      </c>
    </row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">
    <mergeCell ref="A1:G1"/>
    <mergeCell ref="A2:G2"/>
    <mergeCell ref="A5:G5"/>
    <mergeCell ref="A7:G7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J1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0" activeCellId="0" sqref="G10"/>
    </sheetView>
  </sheetViews>
  <sheetFormatPr defaultRowHeight="13.8" zeroHeight="false" outlineLevelRow="0" outlineLevelCol="0"/>
  <cols>
    <col collapsed="false" customWidth="true" hidden="false" outlineLevel="0" max="1" min="1" style="0" width="30.7"/>
    <col collapsed="false" customWidth="true" hidden="false" outlineLevel="0" max="2" min="2" style="0" width="11.94"/>
    <col collapsed="false" customWidth="true" hidden="false" outlineLevel="0" max="3" min="3" style="0" width="10.39"/>
    <col collapsed="false" customWidth="true" hidden="false" outlineLevel="0" max="1016" min="4" style="0" width="8.67"/>
    <col collapsed="false" customWidth="false" hidden="false" outlineLevel="0" max="1025" min="1017" style="0" width="11.52"/>
  </cols>
  <sheetData>
    <row r="1" s="42" customFormat="true" ht="13.8" hidden="false" customHeight="true" outlineLevel="0" collapsed="false">
      <c r="A1" s="14" t="s">
        <v>34</v>
      </c>
      <c r="B1" s="14"/>
      <c r="C1" s="14"/>
      <c r="D1" s="14"/>
      <c r="E1" s="14"/>
      <c r="F1" s="14"/>
      <c r="G1" s="14"/>
      <c r="AMC1" s="0"/>
      <c r="AMD1" s="0"/>
      <c r="AME1" s="0"/>
      <c r="AMF1" s="0"/>
      <c r="AMG1" s="0"/>
      <c r="AMH1" s="0"/>
      <c r="AMI1" s="0"/>
      <c r="AMJ1" s="0"/>
    </row>
    <row r="2" s="42" customFormat="true" ht="23.85" hidden="false" customHeight="true" outlineLevel="0" collapsed="false">
      <c r="A2" s="15" t="s">
        <v>35</v>
      </c>
      <c r="B2" s="15"/>
      <c r="C2" s="15"/>
      <c r="D2" s="15"/>
      <c r="E2" s="15"/>
      <c r="F2" s="15"/>
      <c r="G2" s="15"/>
      <c r="AMC2" s="0"/>
      <c r="AMD2" s="0"/>
      <c r="AME2" s="0"/>
      <c r="AMF2" s="0"/>
      <c r="AMG2" s="0"/>
      <c r="AMH2" s="0"/>
      <c r="AMI2" s="0"/>
      <c r="AMJ2" s="0"/>
    </row>
    <row r="3" s="42" customFormat="true" ht="80.25" hidden="false" customHeight="false" outlineLevel="0" collapsed="false">
      <c r="A3" s="16" t="s">
        <v>30</v>
      </c>
      <c r="B3" s="31"/>
      <c r="C3" s="16" t="s">
        <v>19</v>
      </c>
      <c r="D3" s="16" t="s">
        <v>31</v>
      </c>
      <c r="E3" s="16" t="s">
        <v>22</v>
      </c>
      <c r="F3" s="16" t="s">
        <v>23</v>
      </c>
      <c r="G3" s="16" t="s">
        <v>24</v>
      </c>
      <c r="AMC3" s="0"/>
      <c r="AMD3" s="0"/>
      <c r="AME3" s="0"/>
      <c r="AMF3" s="0"/>
      <c r="AMG3" s="0"/>
      <c r="AMH3" s="0"/>
      <c r="AMI3" s="0"/>
      <c r="AMJ3" s="0"/>
    </row>
    <row r="4" s="42" customFormat="true" ht="23.85" hidden="false" customHeight="false" outlineLevel="0" collapsed="false">
      <c r="A4" s="32" t="s">
        <v>32</v>
      </c>
      <c r="B4" s="33" t="n">
        <v>200000</v>
      </c>
      <c r="C4" s="16"/>
      <c r="D4" s="16"/>
      <c r="E4" s="16"/>
      <c r="F4" s="16"/>
      <c r="G4" s="16"/>
      <c r="AMC4" s="0"/>
      <c r="AMD4" s="0"/>
      <c r="AME4" s="0"/>
      <c r="AMF4" s="0"/>
      <c r="AMG4" s="0"/>
      <c r="AMH4" s="0"/>
      <c r="AMI4" s="0"/>
      <c r="AMJ4" s="0"/>
    </row>
    <row r="5" s="42" customFormat="true" ht="27" hidden="false" customHeight="true" outlineLevel="0" collapsed="false">
      <c r="A5" s="36" t="s">
        <v>33</v>
      </c>
      <c r="B5" s="36"/>
      <c r="C5" s="36"/>
      <c r="D5" s="36"/>
      <c r="E5" s="36"/>
      <c r="F5" s="36"/>
      <c r="G5" s="36"/>
      <c r="AMC5" s="0"/>
      <c r="AMD5" s="0"/>
      <c r="AME5" s="0"/>
      <c r="AMF5" s="0"/>
      <c r="AMG5" s="0"/>
      <c r="AMH5" s="0"/>
      <c r="AMI5" s="0"/>
      <c r="AMJ5" s="0"/>
    </row>
    <row r="6" s="42" customFormat="true" ht="15" hidden="false" customHeight="false" outlineLevel="0" collapsed="false">
      <c r="A6" s="37"/>
      <c r="B6" s="31"/>
      <c r="C6" s="11" t="n">
        <v>9350.25</v>
      </c>
      <c r="D6" s="11" t="n">
        <v>6545</v>
      </c>
      <c r="E6" s="21" t="n">
        <v>15548</v>
      </c>
      <c r="F6" s="21" t="n">
        <f aca="false">B4/E6/C6*D6</f>
        <v>9.00413280065462</v>
      </c>
      <c r="G6" s="21" t="n">
        <f aca="false">E6*F6</f>
        <v>139996.256784578</v>
      </c>
      <c r="AMC6" s="0"/>
      <c r="AMD6" s="0"/>
      <c r="AME6" s="0"/>
      <c r="AMF6" s="0"/>
      <c r="AMG6" s="0"/>
      <c r="AMH6" s="0"/>
      <c r="AMI6" s="0"/>
      <c r="AMJ6" s="0"/>
    </row>
    <row r="7" s="42" customFormat="true" ht="27" hidden="false" customHeight="true" outlineLevel="0" collapsed="false">
      <c r="A7" s="36" t="s">
        <v>27</v>
      </c>
      <c r="B7" s="36"/>
      <c r="C7" s="36"/>
      <c r="D7" s="36"/>
      <c r="E7" s="36"/>
      <c r="F7" s="36"/>
      <c r="G7" s="36"/>
      <c r="AMC7" s="0"/>
      <c r="AMD7" s="0"/>
      <c r="AME7" s="0"/>
      <c r="AMF7" s="0"/>
      <c r="AMG7" s="0"/>
      <c r="AMH7" s="0"/>
      <c r="AMI7" s="0"/>
      <c r="AMJ7" s="0"/>
    </row>
    <row r="8" customFormat="false" ht="13.8" hidden="false" customHeight="false" outlineLevel="0" collapsed="false">
      <c r="A8" s="40"/>
      <c r="B8" s="41"/>
      <c r="C8" s="24" t="n">
        <f aca="false">C6+C7</f>
        <v>9350.25</v>
      </c>
      <c r="D8" s="11" t="n">
        <v>2805.25</v>
      </c>
      <c r="E8" s="21" t="n">
        <v>50700</v>
      </c>
      <c r="F8" s="21" t="n">
        <f aca="false">B4/E8/C8*D8</f>
        <v>1.18350578334166</v>
      </c>
      <c r="G8" s="21" t="n">
        <f aca="false">E8*F8</f>
        <v>60003.7432154221</v>
      </c>
    </row>
    <row r="9" customFormat="false" ht="24" hidden="false" customHeight="true" outlineLevel="0" collapsed="false">
      <c r="A9" s="14"/>
      <c r="B9" s="14"/>
      <c r="C9" s="14"/>
      <c r="D9" s="14"/>
      <c r="E9" s="14"/>
      <c r="F9" s="14"/>
      <c r="G9" s="14" t="n">
        <f aca="false">G6+G8</f>
        <v>200000</v>
      </c>
    </row>
    <row r="13" customFormat="false" ht="37.5" hidden="false" customHeight="true" outlineLevel="0" collapsed="false"/>
  </sheetData>
  <mergeCells count="4">
    <mergeCell ref="A1:G1"/>
    <mergeCell ref="A2:G2"/>
    <mergeCell ref="A5:G5"/>
    <mergeCell ref="A7:G7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Roman,Обычный"&amp;12&amp;A</oddHeader>
    <oddFooter>&amp;C&amp;"Times New Roman,Обычный"&amp;12Страница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tabColor rgb="FF00B050"/>
    <pageSetUpPr fitToPage="true"/>
  </sheetPr>
  <dimension ref="A1:AMJ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3" activeCellId="0" sqref="A3"/>
    </sheetView>
  </sheetViews>
  <sheetFormatPr defaultRowHeight="13.8" zeroHeight="false" outlineLevelRow="0" outlineLevelCol="0"/>
  <cols>
    <col collapsed="false" customWidth="true" hidden="false" outlineLevel="0" max="1" min="1" style="13" width="23.88"/>
    <col collapsed="false" customWidth="true" hidden="false" outlineLevel="0" max="3" min="2" style="13" width="11.14"/>
    <col collapsed="false" customWidth="true" hidden="false" outlineLevel="0" max="4" min="4" style="13" width="13.29"/>
    <col collapsed="false" customWidth="true" hidden="false" outlineLevel="0" max="5" min="5" style="13" width="12.71"/>
    <col collapsed="false" customWidth="true" hidden="false" outlineLevel="0" max="6" min="6" style="13" width="11.57"/>
    <col collapsed="false" customWidth="true" hidden="false" outlineLevel="0" max="7" min="7" style="43" width="16.11"/>
    <col collapsed="false" customWidth="true" hidden="false" outlineLevel="0" max="8" min="8" style="13" width="8.94"/>
    <col collapsed="false" customWidth="true" hidden="false" outlineLevel="0" max="9" min="9" style="43" width="14.59"/>
    <col collapsed="false" customWidth="true" hidden="false" outlineLevel="0" max="10" min="10" style="13" width="11.57"/>
    <col collapsed="false" customWidth="true" hidden="false" outlineLevel="0" max="11" min="11" style="13" width="9.13"/>
    <col collapsed="false" customWidth="true" hidden="false" outlineLevel="0" max="12" min="12" style="13" width="14.03"/>
    <col collapsed="false" customWidth="true" hidden="false" outlineLevel="0" max="1019" min="13" style="13" width="9.13"/>
    <col collapsed="false" customWidth="false" hidden="false" outlineLevel="0" max="1025" min="1020" style="0" width="11.52"/>
  </cols>
  <sheetData>
    <row r="1" customFormat="false" ht="15.75" hidden="false" customHeight="true" outlineLevel="0" collapsed="false">
      <c r="A1" s="44" t="s">
        <v>36</v>
      </c>
      <c r="B1" s="44"/>
      <c r="C1" s="44"/>
      <c r="D1" s="44"/>
      <c r="E1" s="44"/>
      <c r="F1" s="44"/>
      <c r="G1" s="44"/>
      <c r="H1" s="44"/>
      <c r="I1" s="44"/>
      <c r="J1" s="44"/>
    </row>
    <row r="2" s="46" customFormat="true" ht="23.85" hidden="false" customHeight="true" outlineLevel="0" collapsed="false">
      <c r="A2" s="45" t="s">
        <v>37</v>
      </c>
      <c r="B2" s="45"/>
      <c r="C2" s="45"/>
      <c r="D2" s="45"/>
      <c r="E2" s="45"/>
      <c r="F2" s="45"/>
      <c r="G2" s="45"/>
      <c r="H2" s="45"/>
      <c r="I2" s="45"/>
      <c r="AMF2" s="47"/>
      <c r="AMG2" s="47"/>
      <c r="AMH2" s="47"/>
      <c r="AMI2" s="47"/>
      <c r="AMJ2" s="47"/>
    </row>
    <row r="3" customFormat="false" ht="69" hidden="false" customHeight="false" outlineLevel="0" collapsed="false">
      <c r="A3" s="48" t="s">
        <v>38</v>
      </c>
      <c r="B3" s="48" t="s">
        <v>39</v>
      </c>
      <c r="C3" s="48" t="s">
        <v>40</v>
      </c>
      <c r="D3" s="16" t="s">
        <v>19</v>
      </c>
      <c r="E3" s="16" t="s">
        <v>31</v>
      </c>
      <c r="F3" s="48" t="s">
        <v>41</v>
      </c>
      <c r="G3" s="49" t="s">
        <v>42</v>
      </c>
      <c r="H3" s="48" t="s">
        <v>43</v>
      </c>
      <c r="I3" s="49" t="s">
        <v>44</v>
      </c>
      <c r="J3" s="21"/>
      <c r="K3" s="21"/>
      <c r="L3" s="21"/>
      <c r="AMF3" s="42"/>
      <c r="AMG3" s="42"/>
      <c r="AMH3" s="42"/>
      <c r="AMI3" s="42"/>
      <c r="AMJ3" s="42"/>
    </row>
    <row r="4" customFormat="false" ht="27" hidden="false" customHeight="true" outlineLevel="0" collapsed="false">
      <c r="A4" s="36" t="s">
        <v>45</v>
      </c>
      <c r="B4" s="36"/>
      <c r="C4" s="36"/>
      <c r="D4" s="36"/>
      <c r="E4" s="36"/>
      <c r="F4" s="36"/>
      <c r="G4" s="36"/>
      <c r="H4" s="50"/>
      <c r="I4" s="50"/>
      <c r="J4" s="19"/>
      <c r="K4" s="21"/>
      <c r="L4" s="21"/>
      <c r="AMF4" s="42"/>
      <c r="AMG4" s="42"/>
      <c r="AMH4" s="42"/>
      <c r="AMI4" s="42"/>
      <c r="AMJ4" s="42"/>
    </row>
    <row r="5" customFormat="false" ht="13.8" hidden="false" customHeight="false" outlineLevel="0" collapsed="false">
      <c r="A5" s="51" t="s">
        <v>46</v>
      </c>
      <c r="B5" s="51" t="s">
        <v>47</v>
      </c>
      <c r="C5" s="51" t="n">
        <v>6429</v>
      </c>
      <c r="D5" s="11" t="n">
        <v>9350.25</v>
      </c>
      <c r="E5" s="11" t="n">
        <v>6545</v>
      </c>
      <c r="F5" s="51" t="n">
        <v>15548</v>
      </c>
      <c r="G5" s="52" t="n">
        <f aca="false">C5/D5*E5</f>
        <v>4500.17967434026</v>
      </c>
      <c r="H5" s="51" t="n">
        <v>7</v>
      </c>
      <c r="I5" s="52" t="n">
        <f aca="false">G5/F5</f>
        <v>0.289437848877043</v>
      </c>
      <c r="J5" s="53" t="n">
        <f aca="false">G5*H5</f>
        <v>31501.2577203818</v>
      </c>
      <c r="K5" s="21" t="n">
        <f aca="false">SUM(J5)/F5</f>
        <v>2.0260649421393</v>
      </c>
      <c r="L5" s="21" t="n">
        <f aca="false">K5*F5</f>
        <v>31501.2577203818</v>
      </c>
      <c r="AMF5" s="42"/>
      <c r="AMG5" s="42"/>
      <c r="AMH5" s="42"/>
      <c r="AMI5" s="42"/>
      <c r="AMJ5" s="42"/>
    </row>
    <row r="6" customFormat="false" ht="13.8" hidden="false" customHeight="false" outlineLevel="0" collapsed="false">
      <c r="A6" s="54" t="s">
        <v>48</v>
      </c>
      <c r="B6" s="54" t="s">
        <v>49</v>
      </c>
      <c r="C6" s="54" t="n">
        <v>44.7</v>
      </c>
      <c r="D6" s="11" t="n">
        <v>9350.25</v>
      </c>
      <c r="E6" s="11" t="n">
        <v>6545</v>
      </c>
      <c r="F6" s="54" t="n">
        <v>15548</v>
      </c>
      <c r="G6" s="52" t="n">
        <f aca="false">C6/D6*E6</f>
        <v>31.2891633913532</v>
      </c>
      <c r="H6" s="54" t="n">
        <v>4093</v>
      </c>
      <c r="I6" s="52" t="n">
        <f aca="false">G6/F6</f>
        <v>0.00201242368094631</v>
      </c>
      <c r="J6" s="53" t="n">
        <f aca="false">G6*H6</f>
        <v>128066.545760809</v>
      </c>
      <c r="K6" s="21" t="n">
        <f aca="false">SUM(J6)/F6</f>
        <v>8.23685012611323</v>
      </c>
      <c r="L6" s="21" t="n">
        <f aca="false">K6*F6</f>
        <v>128066.545760809</v>
      </c>
      <c r="AMF6" s="42"/>
      <c r="AMG6" s="42"/>
      <c r="AMH6" s="42"/>
      <c r="AMI6" s="42"/>
      <c r="AMJ6" s="42"/>
    </row>
    <row r="7" customFormat="false" ht="13.8" hidden="false" customHeight="false" outlineLevel="0" collapsed="false">
      <c r="A7" s="54" t="s">
        <v>50</v>
      </c>
      <c r="B7" s="54" t="s">
        <v>51</v>
      </c>
      <c r="C7" s="54" t="n">
        <v>40</v>
      </c>
      <c r="D7" s="11" t="n">
        <v>9350.25</v>
      </c>
      <c r="E7" s="11" t="n">
        <v>6545</v>
      </c>
      <c r="F7" s="54" t="n">
        <v>15548</v>
      </c>
      <c r="G7" s="52" t="n">
        <f aca="false">C7/D7*E7</f>
        <v>27.9992513569156</v>
      </c>
      <c r="H7" s="54" t="n">
        <v>51.4</v>
      </c>
      <c r="I7" s="52" t="n">
        <f aca="false">G7/F7</f>
        <v>0.00180082656013092</v>
      </c>
      <c r="J7" s="53" t="n">
        <f aca="false">G7*H7</f>
        <v>1439.16151974546</v>
      </c>
      <c r="K7" s="21" t="n">
        <f aca="false">SUM(J7)/F7</f>
        <v>0.0925624851907294</v>
      </c>
      <c r="L7" s="21" t="n">
        <f aca="false">K7*F7</f>
        <v>1439.16151974546</v>
      </c>
      <c r="AMF7" s="42"/>
      <c r="AMG7" s="42"/>
      <c r="AMH7" s="42"/>
      <c r="AMI7" s="42"/>
      <c r="AMJ7" s="42"/>
    </row>
    <row r="8" s="20" customFormat="true" ht="13.8" hidden="false" customHeight="false" outlineLevel="0" collapsed="false">
      <c r="A8" s="54" t="s">
        <v>52</v>
      </c>
      <c r="B8" s="54" t="s">
        <v>51</v>
      </c>
      <c r="C8" s="54" t="n">
        <v>40</v>
      </c>
      <c r="D8" s="11" t="n">
        <v>9350.25</v>
      </c>
      <c r="E8" s="11" t="n">
        <v>6545</v>
      </c>
      <c r="F8" s="54" t="n">
        <v>15548</v>
      </c>
      <c r="G8" s="52" t="n">
        <f aca="false">C8/D8*E8</f>
        <v>27.9992513569156</v>
      </c>
      <c r="H8" s="54" t="n">
        <v>51.4</v>
      </c>
      <c r="I8" s="52" t="n">
        <f aca="false">G8/F8</f>
        <v>0.00180082656013092</v>
      </c>
      <c r="J8" s="53" t="n">
        <f aca="false">G8*H8</f>
        <v>1439.16151974546</v>
      </c>
      <c r="K8" s="21" t="n">
        <f aca="false">SUM(J8)/F8</f>
        <v>0.0925624851907294</v>
      </c>
      <c r="L8" s="21" t="n">
        <f aca="false">K8*F8</f>
        <v>1439.16151974546</v>
      </c>
      <c r="AMF8" s="42"/>
      <c r="AMG8" s="42"/>
      <c r="AMH8" s="42"/>
      <c r="AMI8" s="42"/>
      <c r="AMJ8" s="42"/>
    </row>
    <row r="9" s="20" customFormat="true" ht="13.8" hidden="false" customHeight="false" outlineLevel="0" collapsed="false">
      <c r="A9" s="55"/>
      <c r="B9" s="55"/>
      <c r="C9" s="55"/>
      <c r="D9" s="55"/>
      <c r="E9" s="55"/>
      <c r="F9" s="55"/>
      <c r="G9" s="56"/>
      <c r="H9" s="55"/>
      <c r="I9" s="57" t="n">
        <f aca="false">SUM(I5:I8)</f>
        <v>0.295051925678251</v>
      </c>
      <c r="J9" s="53" t="n">
        <f aca="false">SUM(J5:J8)</f>
        <v>162446.126520681</v>
      </c>
      <c r="K9" s="53" t="n">
        <f aca="false">SUM(K5:K8)</f>
        <v>10.448040038634</v>
      </c>
      <c r="L9" s="53"/>
      <c r="AMF9" s="42"/>
      <c r="AMG9" s="42"/>
      <c r="AMH9" s="42"/>
      <c r="AMI9" s="42"/>
      <c r="AMJ9" s="42"/>
    </row>
    <row r="10" customFormat="false" ht="27" hidden="false" customHeight="true" outlineLevel="0" collapsed="false">
      <c r="A10" s="36" t="s">
        <v>27</v>
      </c>
      <c r="B10" s="36"/>
      <c r="C10" s="36"/>
      <c r="D10" s="36"/>
      <c r="E10" s="36"/>
      <c r="F10" s="36"/>
      <c r="G10" s="36"/>
      <c r="H10" s="58"/>
      <c r="I10" s="58"/>
      <c r="J10" s="19"/>
      <c r="K10" s="21"/>
      <c r="L10" s="21"/>
      <c r="AMF10" s="42"/>
      <c r="AMG10" s="42"/>
      <c r="AMH10" s="42"/>
      <c r="AMI10" s="42"/>
      <c r="AMJ10" s="42"/>
    </row>
    <row r="11" customFormat="false" ht="13.8" hidden="false" customHeight="false" outlineLevel="0" collapsed="false">
      <c r="A11" s="51" t="s">
        <v>46</v>
      </c>
      <c r="B11" s="51" t="s">
        <v>47</v>
      </c>
      <c r="C11" s="51" t="n">
        <v>6429</v>
      </c>
      <c r="D11" s="11" t="n">
        <v>9350.25</v>
      </c>
      <c r="E11" s="11" t="n">
        <v>2805.25</v>
      </c>
      <c r="F11" s="54" t="n">
        <v>50700</v>
      </c>
      <c r="G11" s="52" t="n">
        <f aca="false">C11/D11*E11</f>
        <v>1928.82032565974</v>
      </c>
      <c r="H11" s="51" t="n">
        <v>7</v>
      </c>
      <c r="I11" s="52" t="n">
        <f aca="false">G11/F11</f>
        <v>0.0380437934055176</v>
      </c>
      <c r="J11" s="53" t="n">
        <f aca="false">G11*H11</f>
        <v>13501.7422796182</v>
      </c>
      <c r="K11" s="21" t="n">
        <f aca="false">SUM(J11)/F11</f>
        <v>0.266306553838623</v>
      </c>
      <c r="L11" s="21" t="n">
        <f aca="false">K11*F11</f>
        <v>13501.7422796182</v>
      </c>
      <c r="AMF11" s="42"/>
      <c r="AMG11" s="42"/>
      <c r="AMH11" s="42"/>
      <c r="AMI11" s="42"/>
      <c r="AMJ11" s="42"/>
    </row>
    <row r="12" s="20" customFormat="true" ht="13.8" hidden="false" customHeight="false" outlineLevel="0" collapsed="false">
      <c r="A12" s="54" t="s">
        <v>48</v>
      </c>
      <c r="B12" s="54" t="s">
        <v>49</v>
      </c>
      <c r="C12" s="54" t="n">
        <v>44.7</v>
      </c>
      <c r="D12" s="11" t="n">
        <v>9350.25</v>
      </c>
      <c r="E12" s="11" t="n">
        <v>2805.25</v>
      </c>
      <c r="F12" s="54" t="n">
        <v>50700</v>
      </c>
      <c r="G12" s="52" t="n">
        <f aca="false">C12/D12*E12</f>
        <v>13.4108366086468</v>
      </c>
      <c r="H12" s="54" t="n">
        <v>4093</v>
      </c>
      <c r="I12" s="52" t="n">
        <f aca="false">G12/F12</f>
        <v>0.00026451354257686</v>
      </c>
      <c r="J12" s="53" t="n">
        <f aca="false">G12*H12</f>
        <v>54890.5542391915</v>
      </c>
      <c r="K12" s="21" t="n">
        <f aca="false">SUM(J12)/F12</f>
        <v>1.08265392976709</v>
      </c>
      <c r="L12" s="21" t="n">
        <f aca="false">K12*F12</f>
        <v>54890.5542391915</v>
      </c>
      <c r="AMF12" s="42"/>
      <c r="AMG12" s="42"/>
      <c r="AMH12" s="42"/>
      <c r="AMI12" s="42"/>
      <c r="AMJ12" s="42"/>
    </row>
    <row r="13" customFormat="false" ht="13.8" hidden="false" customHeight="false" outlineLevel="0" collapsed="false">
      <c r="A13" s="54" t="s">
        <v>50</v>
      </c>
      <c r="B13" s="54" t="s">
        <v>51</v>
      </c>
      <c r="C13" s="54" t="n">
        <v>40</v>
      </c>
      <c r="D13" s="11" t="n">
        <v>9350.25</v>
      </c>
      <c r="E13" s="11" t="n">
        <v>2805.25</v>
      </c>
      <c r="F13" s="54" t="n">
        <v>50700</v>
      </c>
      <c r="G13" s="52" t="n">
        <f aca="false">C13/D13*E13</f>
        <v>12.0007486430844</v>
      </c>
      <c r="H13" s="54" t="n">
        <v>51.4</v>
      </c>
      <c r="I13" s="52" t="n">
        <f aca="false">G13/F13</f>
        <v>0.000236701156668332</v>
      </c>
      <c r="J13" s="53" t="n">
        <f aca="false">G13*H13</f>
        <v>616.838480254539</v>
      </c>
      <c r="K13" s="21" t="n">
        <f aca="false">SUM(J13)/F13</f>
        <v>0.0121664394527522</v>
      </c>
      <c r="L13" s="21" t="n">
        <f aca="false">K13*F13</f>
        <v>616.838480254539</v>
      </c>
      <c r="AMF13" s="42"/>
      <c r="AMG13" s="42"/>
      <c r="AMH13" s="42"/>
      <c r="AMI13" s="42"/>
      <c r="AMJ13" s="42"/>
    </row>
    <row r="14" customFormat="false" ht="13.8" hidden="false" customHeight="false" outlineLevel="0" collapsed="false">
      <c r="A14" s="54" t="s">
        <v>52</v>
      </c>
      <c r="B14" s="54" t="s">
        <v>51</v>
      </c>
      <c r="C14" s="54" t="n">
        <v>40</v>
      </c>
      <c r="D14" s="11" t="n">
        <v>9350.25</v>
      </c>
      <c r="E14" s="11" t="n">
        <v>2805.25</v>
      </c>
      <c r="F14" s="54" t="n">
        <v>50700</v>
      </c>
      <c r="G14" s="52" t="n">
        <f aca="false">C14/D14*E14</f>
        <v>12.0007486430844</v>
      </c>
      <c r="H14" s="54" t="n">
        <v>51.4</v>
      </c>
      <c r="I14" s="52" t="n">
        <f aca="false">G14/F14</f>
        <v>0.000236701156668332</v>
      </c>
      <c r="J14" s="53" t="n">
        <f aca="false">G14*H14</f>
        <v>616.838480254539</v>
      </c>
      <c r="K14" s="21" t="n">
        <f aca="false">SUM(J14)/F14</f>
        <v>0.0121664394527522</v>
      </c>
      <c r="L14" s="21" t="n">
        <f aca="false">K14*F14</f>
        <v>616.838480254539</v>
      </c>
      <c r="AMF14" s="42"/>
      <c r="AMG14" s="42"/>
      <c r="AMH14" s="42"/>
      <c r="AMI14" s="42"/>
      <c r="AMJ14" s="42"/>
    </row>
    <row r="15" customFormat="false" ht="13.8" hidden="false" customHeight="false" outlineLevel="0" collapsed="false">
      <c r="I15" s="43" t="n">
        <f aca="false">SUM(I11:I14)</f>
        <v>0.0387817092614311</v>
      </c>
      <c r="J15" s="13" t="n">
        <f aca="false">SUM(J11:J14)</f>
        <v>69625.9734793188</v>
      </c>
      <c r="K15" s="13" t="n">
        <f aca="false">SUM(K11:K14)</f>
        <v>1.37329336251122</v>
      </c>
    </row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">
    <mergeCell ref="A1:J1"/>
    <mergeCell ref="A2:I2"/>
    <mergeCell ref="A4:G4"/>
    <mergeCell ref="A10:G10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AMJ14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5" activeCellId="0" sqref="A5"/>
    </sheetView>
  </sheetViews>
  <sheetFormatPr defaultRowHeight="13.8" zeroHeight="false" outlineLevelRow="0" outlineLevelCol="0"/>
  <cols>
    <col collapsed="false" customWidth="true" hidden="false" outlineLevel="0" max="1" min="1" style="27" width="25.14"/>
    <col collapsed="false" customWidth="true" hidden="false" outlineLevel="0" max="2" min="2" style="27" width="12.64"/>
    <col collapsed="false" customWidth="true" hidden="false" outlineLevel="0" max="3" min="3" style="27" width="12.57"/>
    <col collapsed="false" customWidth="false" hidden="false" outlineLevel="0" max="4" min="4" style="27" width="11.42"/>
    <col collapsed="false" customWidth="true" hidden="false" outlineLevel="0" max="5" min="5" style="27" width="17.4"/>
    <col collapsed="false" customWidth="true" hidden="false" outlineLevel="0" max="6" min="6" style="27" width="16.71"/>
    <col collapsed="false" customWidth="true" hidden="false" outlineLevel="0" max="7" min="7" style="27" width="10.71"/>
    <col collapsed="false" customWidth="true" hidden="false" outlineLevel="0" max="1020" min="8" style="27" width="9.13"/>
    <col collapsed="false" customWidth="false" hidden="false" outlineLevel="0" max="1025" min="1021" style="0" width="11.52"/>
  </cols>
  <sheetData>
    <row r="1" s="13" customFormat="true" ht="24" hidden="false" customHeight="true" outlineLevel="0" collapsed="false">
      <c r="A1" s="59" t="s">
        <v>53</v>
      </c>
      <c r="B1" s="59"/>
      <c r="C1" s="59"/>
      <c r="D1" s="59"/>
      <c r="E1" s="59"/>
      <c r="F1" s="59"/>
      <c r="G1" s="59"/>
      <c r="AMG1" s="0"/>
      <c r="AMH1" s="0"/>
      <c r="AMI1" s="0"/>
      <c r="AMJ1" s="0"/>
    </row>
    <row r="2" s="13" customFormat="true" ht="24" hidden="false" customHeight="true" outlineLevel="0" collapsed="false">
      <c r="A2" s="14" t="s">
        <v>54</v>
      </c>
      <c r="B2" s="14"/>
      <c r="C2" s="14"/>
      <c r="D2" s="14"/>
      <c r="E2" s="14"/>
      <c r="F2" s="14"/>
      <c r="G2" s="14"/>
      <c r="AMG2" s="0"/>
      <c r="AMH2" s="0"/>
      <c r="AMI2" s="0"/>
      <c r="AMJ2" s="0"/>
    </row>
    <row r="3" s="13" customFormat="true" ht="69" hidden="false" customHeight="false" outlineLevel="0" collapsed="false">
      <c r="A3" s="16" t="s">
        <v>30</v>
      </c>
      <c r="B3" s="31"/>
      <c r="C3" s="16" t="s">
        <v>19</v>
      </c>
      <c r="D3" s="16" t="s">
        <v>31</v>
      </c>
      <c r="E3" s="16" t="s">
        <v>22</v>
      </c>
      <c r="F3" s="16" t="s">
        <v>23</v>
      </c>
      <c r="G3" s="16" t="s">
        <v>24</v>
      </c>
      <c r="AMG3" s="0"/>
      <c r="AMH3" s="0"/>
      <c r="AMI3" s="0"/>
      <c r="AMJ3" s="0"/>
    </row>
    <row r="4" s="13" customFormat="true" ht="13.8" hidden="false" customHeight="false" outlineLevel="0" collapsed="false">
      <c r="A4" s="32" t="s">
        <v>32</v>
      </c>
      <c r="B4" s="33" t="n">
        <v>4000</v>
      </c>
      <c r="C4" s="16"/>
      <c r="D4" s="16"/>
      <c r="E4" s="16"/>
      <c r="F4" s="16"/>
      <c r="G4" s="16"/>
      <c r="AMG4" s="0"/>
      <c r="AMH4" s="0"/>
      <c r="AMI4" s="0"/>
      <c r="AMJ4" s="0"/>
    </row>
    <row r="5" s="13" customFormat="true" ht="27" hidden="false" customHeight="true" outlineLevel="0" collapsed="false">
      <c r="A5" s="36" t="s">
        <v>33</v>
      </c>
      <c r="B5" s="36"/>
      <c r="C5" s="36"/>
      <c r="D5" s="36"/>
      <c r="E5" s="36"/>
      <c r="F5" s="36"/>
      <c r="G5" s="36"/>
      <c r="AMG5" s="0"/>
      <c r="AMH5" s="0"/>
      <c r="AMI5" s="0"/>
      <c r="AMJ5" s="0"/>
    </row>
    <row r="6" s="13" customFormat="true" ht="15" hidden="false" customHeight="false" outlineLevel="0" collapsed="false">
      <c r="A6" s="37"/>
      <c r="B6" s="31"/>
      <c r="C6" s="11" t="n">
        <v>9350.25</v>
      </c>
      <c r="D6" s="11" t="n">
        <v>6545</v>
      </c>
      <c r="E6" s="21" t="n">
        <v>15548</v>
      </c>
      <c r="F6" s="21" t="n">
        <f aca="false">B4/E6/C6*D6</f>
        <v>0.180082656013092</v>
      </c>
      <c r="G6" s="21" t="n">
        <f aca="false">E6*F6</f>
        <v>2799.92513569156</v>
      </c>
      <c r="AMG6" s="0"/>
      <c r="AMH6" s="0"/>
      <c r="AMI6" s="0"/>
      <c r="AMJ6" s="0"/>
    </row>
    <row r="7" s="13" customFormat="true" ht="27" hidden="false" customHeight="true" outlineLevel="0" collapsed="false">
      <c r="A7" s="36" t="s">
        <v>27</v>
      </c>
      <c r="B7" s="36"/>
      <c r="C7" s="36"/>
      <c r="D7" s="36"/>
      <c r="E7" s="36"/>
      <c r="F7" s="36"/>
      <c r="G7" s="36"/>
      <c r="AMG7" s="0"/>
      <c r="AMH7" s="0"/>
      <c r="AMI7" s="0"/>
      <c r="AMJ7" s="0"/>
    </row>
    <row r="8" customFormat="false" ht="13.8" hidden="false" customHeight="false" outlineLevel="0" collapsed="false">
      <c r="A8" s="40"/>
      <c r="B8" s="41"/>
      <c r="C8" s="24" t="n">
        <f aca="false">C6+C7</f>
        <v>9350.25</v>
      </c>
      <c r="D8" s="11" t="n">
        <v>2805.25</v>
      </c>
      <c r="E8" s="21" t="n">
        <v>50700</v>
      </c>
      <c r="F8" s="21" t="n">
        <f aca="false">B4/E8/C8*D8</f>
        <v>0.0236701156668332</v>
      </c>
      <c r="G8" s="21" t="n">
        <f aca="false">E8*F8</f>
        <v>1200.07486430844</v>
      </c>
    </row>
    <row r="9" customFormat="false" ht="13.8" hidden="false" customHeight="true" outlineLevel="0" collapsed="false"/>
    <row r="13" customFormat="false" ht="25.35" hidden="false" customHeight="true" outlineLevel="0" collapsed="false"/>
    <row r="15" customFormat="false" ht="15.75" hidden="false" customHeight="true" outlineLevel="0" collapsed="false"/>
    <row r="17" customFormat="false" ht="31.5" hidden="false" customHeight="true" outlineLevel="0" collapsed="false"/>
    <row r="34" customFormat="false" ht="15.75" hidden="false" customHeight="true" outlineLevel="0" collapsed="false"/>
    <row r="36" customFormat="false" ht="33" hidden="false" customHeight="true" outlineLevel="0" collapsed="false"/>
    <row r="53" customFormat="false" ht="15.75" hidden="false" customHeight="true" outlineLevel="0" collapsed="false"/>
    <row r="55" customFormat="false" ht="43.5" hidden="false" customHeight="true" outlineLevel="0" collapsed="false"/>
    <row r="72" customFormat="false" ht="15.75" hidden="false" customHeight="true" outlineLevel="0" collapsed="false"/>
    <row r="74" customFormat="false" ht="28.5" hidden="false" customHeight="true" outlineLevel="0" collapsed="false"/>
    <row r="91" customFormat="false" ht="15.75" hidden="false" customHeight="true" outlineLevel="0" collapsed="false"/>
    <row r="93" customFormat="false" ht="36.75" hidden="false" customHeight="true" outlineLevel="0" collapsed="false"/>
    <row r="110" customFormat="false" ht="15.75" hidden="false" customHeight="true" outlineLevel="0" collapsed="false"/>
    <row r="112" customFormat="false" ht="28.5" hidden="false" customHeight="true" outlineLevel="0" collapsed="false"/>
    <row r="129" customFormat="false" ht="15.75" hidden="false" customHeight="true" outlineLevel="0" collapsed="false"/>
    <row r="131" customFormat="false" ht="37.5" hidden="false" customHeight="true" outlineLevel="0" collapsed="false"/>
    <row r="148" customFormat="false" ht="15.75" hidden="false" customHeight="true" outlineLevel="0" collapsed="false"/>
  </sheetData>
  <mergeCells count="4">
    <mergeCell ref="A1:G1"/>
    <mergeCell ref="A2:G2"/>
    <mergeCell ref="A5:G5"/>
    <mergeCell ref="A7:G7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3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1" activeCellId="0" sqref="G11"/>
    </sheetView>
  </sheetViews>
  <sheetFormatPr defaultRowHeight="13.8" zeroHeight="false" outlineLevelRow="0" outlineLevelCol="0"/>
  <cols>
    <col collapsed="false" customWidth="true" hidden="false" outlineLevel="0" max="1" min="1" style="2" width="22.41"/>
    <col collapsed="false" customWidth="true" hidden="false" outlineLevel="0" max="2" min="2" style="2" width="28.14"/>
    <col collapsed="false" customWidth="true" hidden="false" outlineLevel="0" max="3" min="3" style="2" width="13.15"/>
    <col collapsed="false" customWidth="true" hidden="false" outlineLevel="0" max="4" min="4" style="2" width="12.78"/>
    <col collapsed="false" customWidth="true" hidden="false" outlineLevel="0" max="5" min="5" style="2" width="13.89"/>
    <col collapsed="false" customWidth="true" hidden="false" outlineLevel="0" max="6" min="6" style="2" width="13.7"/>
    <col collapsed="false" customWidth="true" hidden="false" outlineLevel="0" max="7" min="7" style="2" width="13.36"/>
    <col collapsed="false" customWidth="true" hidden="false" outlineLevel="0" max="8" min="8" style="2" width="11.85"/>
    <col collapsed="false" customWidth="true" hidden="false" outlineLevel="0" max="9" min="9" style="2" width="14.62"/>
    <col collapsed="false" customWidth="true" hidden="false" outlineLevel="0" max="10" min="10" style="2" width="11.85"/>
    <col collapsed="false" customWidth="true" hidden="false" outlineLevel="0" max="11" min="11" style="2" width="15.37"/>
    <col collapsed="false" customWidth="true" hidden="false" outlineLevel="0" max="12" min="12" style="2" width="12.04"/>
    <col collapsed="false" customWidth="true" hidden="false" outlineLevel="0" max="1025" min="13" style="2" width="8.71"/>
  </cols>
  <sheetData>
    <row r="1" s="61" customFormat="true" ht="13.8" hidden="false" customHeight="false" outlineLevel="0" collapsed="false">
      <c r="A1" s="60" t="s">
        <v>55</v>
      </c>
      <c r="B1" s="60"/>
      <c r="C1" s="60"/>
      <c r="D1" s="60"/>
      <c r="E1" s="60"/>
      <c r="F1" s="60"/>
      <c r="G1" s="60"/>
      <c r="H1" s="60"/>
      <c r="I1" s="13"/>
      <c r="J1" s="13"/>
      <c r="K1" s="13"/>
    </row>
    <row r="2" s="63" customFormat="true" ht="23.85" hidden="false" customHeight="true" outlineLevel="0" collapsed="false">
      <c r="A2" s="14" t="s">
        <v>56</v>
      </c>
      <c r="B2" s="14"/>
      <c r="C2" s="14"/>
      <c r="D2" s="14"/>
      <c r="E2" s="14"/>
      <c r="F2" s="14"/>
      <c r="G2" s="14"/>
      <c r="H2" s="62"/>
      <c r="I2" s="62"/>
      <c r="J2" s="62"/>
      <c r="K2" s="62"/>
    </row>
    <row r="3" s="63" customFormat="true" ht="57.45" hidden="false" customHeight="false" outlineLevel="0" collapsed="false">
      <c r="A3" s="16" t="s">
        <v>30</v>
      </c>
      <c r="B3" s="31"/>
      <c r="C3" s="16" t="s">
        <v>19</v>
      </c>
      <c r="D3" s="16" t="s">
        <v>31</v>
      </c>
      <c r="E3" s="16" t="s">
        <v>57</v>
      </c>
      <c r="F3" s="16" t="s">
        <v>23</v>
      </c>
      <c r="G3" s="16" t="s">
        <v>24</v>
      </c>
      <c r="H3" s="62"/>
      <c r="I3" s="62"/>
      <c r="J3" s="62"/>
      <c r="K3" s="62"/>
    </row>
    <row r="4" s="63" customFormat="true" ht="69" hidden="false" customHeight="false" outlineLevel="0" collapsed="false">
      <c r="A4" s="16" t="s">
        <v>30</v>
      </c>
      <c r="B4" s="31"/>
      <c r="C4" s="16" t="s">
        <v>19</v>
      </c>
      <c r="D4" s="16" t="s">
        <v>31</v>
      </c>
      <c r="E4" s="16" t="s">
        <v>22</v>
      </c>
      <c r="F4" s="16" t="s">
        <v>23</v>
      </c>
      <c r="G4" s="16" t="s">
        <v>24</v>
      </c>
      <c r="H4" s="62"/>
      <c r="I4" s="62"/>
      <c r="J4" s="62"/>
      <c r="K4" s="62"/>
    </row>
    <row r="5" s="63" customFormat="true" ht="13.8" hidden="false" customHeight="false" outlineLevel="0" collapsed="false">
      <c r="A5" s="32" t="s">
        <v>32</v>
      </c>
      <c r="B5" s="33" t="n">
        <v>42000</v>
      </c>
      <c r="C5" s="16"/>
      <c r="D5" s="16"/>
      <c r="E5" s="16"/>
      <c r="F5" s="16"/>
      <c r="G5" s="16"/>
      <c r="H5" s="62"/>
      <c r="I5" s="62"/>
      <c r="J5" s="62"/>
      <c r="K5" s="62"/>
    </row>
    <row r="6" s="63" customFormat="true" ht="15" hidden="false" customHeight="true" outlineLevel="0" collapsed="false">
      <c r="A6" s="36" t="s">
        <v>33</v>
      </c>
      <c r="B6" s="36"/>
      <c r="C6" s="36"/>
      <c r="D6" s="36"/>
      <c r="E6" s="36"/>
      <c r="F6" s="36"/>
      <c r="G6" s="36"/>
      <c r="H6" s="45"/>
      <c r="I6" s="64"/>
    </row>
    <row r="7" s="61" customFormat="true" ht="15" hidden="false" customHeight="false" outlineLevel="0" collapsed="false">
      <c r="A7" s="37"/>
      <c r="B7" s="31"/>
      <c r="C7" s="11" t="n">
        <v>9350.25</v>
      </c>
      <c r="D7" s="11" t="n">
        <v>6545</v>
      </c>
      <c r="E7" s="21" t="n">
        <v>15548</v>
      </c>
      <c r="F7" s="21" t="n">
        <f aca="false">B5/E7/C7*D7</f>
        <v>1.89086788813747</v>
      </c>
      <c r="G7" s="21" t="n">
        <f aca="false">E7*F7</f>
        <v>29399.2139247614</v>
      </c>
      <c r="H7" s="6"/>
      <c r="I7" s="65"/>
    </row>
    <row r="8" s="63" customFormat="true" ht="27" hidden="false" customHeight="true" outlineLevel="0" collapsed="false">
      <c r="A8" s="36" t="s">
        <v>27</v>
      </c>
      <c r="B8" s="36"/>
      <c r="C8" s="36"/>
      <c r="D8" s="36"/>
      <c r="E8" s="36"/>
      <c r="F8" s="36"/>
      <c r="G8" s="36"/>
      <c r="H8" s="28"/>
      <c r="I8" s="28"/>
      <c r="J8" s="28"/>
      <c r="K8" s="45"/>
    </row>
    <row r="9" s="63" customFormat="true" ht="13.8" hidden="false" customHeight="false" outlineLevel="0" collapsed="false">
      <c r="A9" s="40"/>
      <c r="B9" s="41"/>
      <c r="C9" s="24" t="n">
        <f aca="false">C7+C8</f>
        <v>9350.25</v>
      </c>
      <c r="D9" s="11" t="n">
        <v>2805.25</v>
      </c>
      <c r="E9" s="21" t="n">
        <v>50700</v>
      </c>
      <c r="F9" s="21" t="n">
        <f aca="false">B5/E9/C9*D9</f>
        <v>0.248536214501748</v>
      </c>
      <c r="G9" s="21" t="n">
        <f aca="false">E9*F9</f>
        <v>12600.7860752386</v>
      </c>
      <c r="H9" s="62"/>
      <c r="I9" s="62"/>
      <c r="J9" s="62"/>
      <c r="K9" s="62"/>
    </row>
    <row r="10" customFormat="false" ht="13.8" hidden="false" customHeight="false" outlineLevel="0" collapsed="false">
      <c r="G10" s="2" t="n">
        <f aca="false">G7+G9</f>
        <v>42000</v>
      </c>
    </row>
    <row r="11" customFormat="false" ht="15" hidden="false" customHeight="false" outlineLevel="0" collapsed="false"/>
    <row r="12" customFormat="false" ht="15.75" hidden="false" customHeight="true" outlineLevel="0" collapsed="false"/>
    <row r="14" customFormat="false" ht="15" hidden="false" customHeight="false" outlineLevel="0" collapsed="false"/>
    <row r="15" customFormat="false" ht="15" hidden="false" customHeight="false" outlineLevel="0" collapsed="false"/>
    <row r="16" customFormat="false" ht="15" hidden="false" customHeight="false" outlineLevel="0" collapsed="false"/>
    <row r="22" customFormat="false" ht="25.5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">
    <mergeCell ref="A1:H1"/>
    <mergeCell ref="A2:G2"/>
    <mergeCell ref="A6:G6"/>
    <mergeCell ref="A8:G8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H1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3" activeCellId="0" sqref="A3"/>
    </sheetView>
  </sheetViews>
  <sheetFormatPr defaultRowHeight="13.8" zeroHeight="false" outlineLevelRow="0" outlineLevelCol="0"/>
  <cols>
    <col collapsed="false" customWidth="true" hidden="false" outlineLevel="0" max="1" min="1" style="0" width="18.89"/>
    <col collapsed="false" customWidth="true" hidden="false" outlineLevel="0" max="2" min="2" style="0" width="14.16"/>
    <col collapsed="false" customWidth="true" hidden="false" outlineLevel="0" max="3" min="3" style="0" width="9.42"/>
    <col collapsed="false" customWidth="true" hidden="false" outlineLevel="0" max="4" min="4" style="0" width="10.71"/>
    <col collapsed="false" customWidth="true" hidden="false" outlineLevel="0" max="5" min="5" style="0" width="10.99"/>
    <col collapsed="false" customWidth="true" hidden="false" outlineLevel="0" max="6" min="6" style="0" width="14.28"/>
    <col collapsed="false" customWidth="true" hidden="false" outlineLevel="0" max="7" min="7" style="0" width="10.58"/>
    <col collapsed="false" customWidth="true" hidden="false" outlineLevel="0" max="8" min="8" style="0" width="8.71"/>
    <col collapsed="false" customWidth="true" hidden="false" outlineLevel="0" max="9" min="9" style="0" width="12.5"/>
    <col collapsed="false" customWidth="true" hidden="false" outlineLevel="0" max="1021" min="10" style="0" width="8.71"/>
    <col collapsed="false" customWidth="false" hidden="false" outlineLevel="0" max="1025" min="1022" style="0" width="11.52"/>
  </cols>
  <sheetData>
    <row r="1" customFormat="false" ht="24" hidden="false" customHeight="true" outlineLevel="0" collapsed="false">
      <c r="A1" s="14" t="s">
        <v>16</v>
      </c>
      <c r="B1" s="14"/>
      <c r="C1" s="14"/>
      <c r="D1" s="14"/>
      <c r="E1" s="14"/>
      <c r="F1" s="14"/>
      <c r="G1" s="14"/>
      <c r="H1" s="13"/>
    </row>
    <row r="2" customFormat="false" ht="57.45" hidden="false" customHeight="true" outlineLevel="0" collapsed="false">
      <c r="A2" s="15" t="s">
        <v>58</v>
      </c>
      <c r="B2" s="15"/>
      <c r="C2" s="15"/>
      <c r="D2" s="15"/>
      <c r="E2" s="15"/>
      <c r="F2" s="15"/>
      <c r="G2" s="15"/>
      <c r="H2" s="13"/>
    </row>
    <row r="3" customFormat="false" ht="69" hidden="false" customHeight="false" outlineLevel="0" collapsed="false">
      <c r="A3" s="16" t="s">
        <v>30</v>
      </c>
      <c r="B3" s="31"/>
      <c r="C3" s="16" t="s">
        <v>19</v>
      </c>
      <c r="D3" s="16" t="s">
        <v>31</v>
      </c>
      <c r="E3" s="16" t="s">
        <v>22</v>
      </c>
      <c r="F3" s="16" t="s">
        <v>23</v>
      </c>
      <c r="G3" s="16" t="s">
        <v>24</v>
      </c>
    </row>
    <row r="4" customFormat="false" ht="23.85" hidden="false" customHeight="false" outlineLevel="0" collapsed="false">
      <c r="A4" s="32" t="s">
        <v>32</v>
      </c>
      <c r="B4" s="33" t="n">
        <v>280340</v>
      </c>
      <c r="C4" s="16"/>
      <c r="D4" s="16"/>
      <c r="E4" s="16"/>
      <c r="F4" s="16"/>
      <c r="G4" s="16"/>
    </row>
    <row r="5" customFormat="false" ht="27" hidden="false" customHeight="true" outlineLevel="0" collapsed="false">
      <c r="A5" s="36" t="s">
        <v>33</v>
      </c>
      <c r="B5" s="36"/>
      <c r="C5" s="36"/>
      <c r="D5" s="36"/>
      <c r="E5" s="36"/>
      <c r="F5" s="36"/>
      <c r="G5" s="36"/>
    </row>
    <row r="6" customFormat="false" ht="15" hidden="false" customHeight="false" outlineLevel="0" collapsed="false">
      <c r="A6" s="37"/>
      <c r="B6" s="31"/>
      <c r="C6" s="11" t="n">
        <v>9350.25</v>
      </c>
      <c r="D6" s="11" t="n">
        <v>6545</v>
      </c>
      <c r="E6" s="21" t="n">
        <v>15548</v>
      </c>
      <c r="F6" s="21" t="n">
        <f aca="false">B4/E6/C6*D6</f>
        <v>12.6210929466776</v>
      </c>
      <c r="G6" s="21" t="n">
        <f aca="false">E6*F6</f>
        <v>196232.753134943</v>
      </c>
    </row>
    <row r="7" customFormat="false" ht="27" hidden="false" customHeight="true" outlineLevel="0" collapsed="false">
      <c r="A7" s="36" t="s">
        <v>27</v>
      </c>
      <c r="B7" s="36"/>
      <c r="C7" s="36"/>
      <c r="D7" s="36"/>
      <c r="E7" s="36"/>
      <c r="F7" s="36"/>
      <c r="G7" s="36"/>
    </row>
    <row r="8" customFormat="false" ht="13.8" hidden="false" customHeight="false" outlineLevel="0" collapsed="false">
      <c r="A8" s="40"/>
      <c r="B8" s="41"/>
      <c r="C8" s="24" t="n">
        <f aca="false">C6+C7</f>
        <v>9350.25</v>
      </c>
      <c r="D8" s="11" t="n">
        <v>2805.25</v>
      </c>
      <c r="E8" s="21" t="n">
        <v>50700</v>
      </c>
      <c r="F8" s="21" t="n">
        <f aca="false">B4/E8/C8*D8</f>
        <v>1.65892005651</v>
      </c>
      <c r="G8" s="21" t="n">
        <f aca="false">E8*F8</f>
        <v>84107.2468650571</v>
      </c>
    </row>
    <row r="9" customFormat="false" ht="13.8" hidden="false" customHeight="false" outlineLevel="0" collapsed="false">
      <c r="G9" s="0" t="n">
        <f aca="false">G6+G8</f>
        <v>280340</v>
      </c>
    </row>
    <row r="10" customFormat="false" ht="13.8" hidden="false" customHeight="false" outlineLevel="0" collapsed="false">
      <c r="G10" s="0" t="n">
        <f aca="false">SUM('Содержание объектов,связь, тран'!G9)</f>
        <v>12600.7860752386</v>
      </c>
    </row>
  </sheetData>
  <mergeCells count="4">
    <mergeCell ref="A1:G1"/>
    <mergeCell ref="A2:G2"/>
    <mergeCell ref="A5:G5"/>
    <mergeCell ref="A7:G7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2" activeCellId="0" sqref="B12"/>
    </sheetView>
  </sheetViews>
  <sheetFormatPr defaultRowHeight="13.8" zeroHeight="false" outlineLevelRow="0" outlineLevelCol="0"/>
  <cols>
    <col collapsed="false" customWidth="true" hidden="false" outlineLevel="0" max="1" min="1" style="0" width="23.35"/>
    <col collapsed="false" customWidth="true" hidden="false" outlineLevel="0" max="2" min="2" style="0" width="8.67"/>
    <col collapsed="false" customWidth="true" hidden="false" outlineLevel="0" max="3" min="3" style="0" width="19.04"/>
    <col collapsed="false" customWidth="true" hidden="false" outlineLevel="0" max="1025" min="4" style="0" width="8.67"/>
  </cols>
  <sheetData>
    <row r="1" customFormat="false" ht="13.8" hidden="false" customHeight="true" outlineLevel="0" collapsed="false">
      <c r="A1" s="66" t="s">
        <v>59</v>
      </c>
      <c r="B1" s="66"/>
      <c r="C1" s="66"/>
    </row>
    <row r="2" customFormat="false" ht="46.25" hidden="false" customHeight="true" outlineLevel="0" collapsed="false">
      <c r="A2" s="66" t="s">
        <v>60</v>
      </c>
      <c r="B2" s="66"/>
      <c r="C2" s="66"/>
    </row>
    <row r="3" customFormat="false" ht="35.05" hidden="false" customHeight="false" outlineLevel="0" collapsed="false">
      <c r="A3" s="67" t="s">
        <v>30</v>
      </c>
      <c r="B3" s="67"/>
      <c r="C3" s="67" t="s">
        <v>61</v>
      </c>
    </row>
    <row r="4" customFormat="false" ht="23.85" hidden="false" customHeight="false" outlineLevel="0" collapsed="false">
      <c r="A4" s="68" t="s">
        <v>62</v>
      </c>
      <c r="B4" s="69"/>
      <c r="C4" s="69" t="n">
        <v>51000</v>
      </c>
    </row>
    <row r="5" customFormat="false" ht="13.8" hidden="false" customHeight="false" outlineLevel="0" collapsed="false">
      <c r="A5" s="70" t="s">
        <v>32</v>
      </c>
      <c r="B5" s="67" t="n">
        <v>520000</v>
      </c>
      <c r="C5" s="67"/>
    </row>
    <row r="6" customFormat="false" ht="23.85" hidden="false" customHeight="false" outlineLevel="0" collapsed="false">
      <c r="A6" s="70" t="s">
        <v>63</v>
      </c>
      <c r="B6" s="71"/>
      <c r="C6" s="71" t="n">
        <f aca="false">B5/C4</f>
        <v>10.1960784313725</v>
      </c>
    </row>
    <row r="1048576" customFormat="false" ht="12.8" hidden="false" customHeight="false" outlineLevel="0" collapsed="false"/>
  </sheetData>
  <mergeCells count="2">
    <mergeCell ref="A1:C1"/>
    <mergeCell ref="A2:C2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522</TotalTime>
  <Application>LibreOffice/6.1.0.3$Windows_X86_64 LibreOffice_project/efb621ed25068d70781dc026f7e9c5187a4decd1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2019-12-02T14:39:03Z</cp:lastPrinted>
  <dcterms:modified xsi:type="dcterms:W3CDTF">2019-12-02T14:39:21Z</dcterms:modified>
  <cp:revision>49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