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 activeTab="1"/>
  </bookViews>
  <sheets>
    <sheet name="Доходы" sheetId="1" r:id="rId1"/>
    <sheet name="Расходы" sheetId="2" r:id="rId2"/>
    <sheet name="Лист2" sheetId="3" r:id="rId3"/>
  </sheets>
  <calcPr calcId="145621" iterate="1"/>
</workbook>
</file>

<file path=xl/calcChain.xml><?xml version="1.0" encoding="utf-8"?>
<calcChain xmlns="http://schemas.openxmlformats.org/spreadsheetml/2006/main">
  <c r="K52" i="2" l="1"/>
  <c r="J52" i="2" s="1"/>
  <c r="K51" i="2"/>
  <c r="J51" i="2" s="1"/>
  <c r="K50" i="2"/>
  <c r="J50" i="2" s="1"/>
  <c r="J49" i="2" s="1"/>
  <c r="K49" i="2"/>
  <c r="I49" i="2"/>
  <c r="I53" i="2" s="1"/>
  <c r="H49" i="2"/>
  <c r="H53" i="2" s="1"/>
  <c r="G49" i="2"/>
  <c r="G53" i="2" s="1"/>
  <c r="F49" i="2"/>
  <c r="F53" i="2" s="1"/>
  <c r="E49" i="2"/>
  <c r="E53" i="2" s="1"/>
  <c r="D49" i="2"/>
  <c r="D53" i="2" s="1"/>
  <c r="C49" i="2"/>
  <c r="C53" i="2" s="1"/>
  <c r="K48" i="2"/>
  <c r="J48" i="2"/>
  <c r="K47" i="2"/>
  <c r="J47" i="2"/>
  <c r="I47" i="2"/>
  <c r="H47" i="2"/>
  <c r="G47" i="2"/>
  <c r="F47" i="2"/>
  <c r="E47" i="2"/>
  <c r="D47" i="2"/>
  <c r="C47" i="2"/>
  <c r="K46" i="2"/>
  <c r="J46" i="2" s="1"/>
  <c r="J45" i="2" s="1"/>
  <c r="I45" i="2"/>
  <c r="H45" i="2"/>
  <c r="G45" i="2"/>
  <c r="F45" i="2"/>
  <c r="E45" i="2"/>
  <c r="D45" i="2"/>
  <c r="K45" i="2" s="1"/>
  <c r="C45" i="2"/>
  <c r="K44" i="2"/>
  <c r="J44" i="2"/>
  <c r="E43" i="2"/>
  <c r="K43" i="2" s="1"/>
  <c r="K42" i="2"/>
  <c r="J42" i="2"/>
  <c r="I41" i="2"/>
  <c r="H41" i="2"/>
  <c r="G41" i="2"/>
  <c r="F41" i="2"/>
  <c r="E41" i="2"/>
  <c r="D41" i="2"/>
  <c r="C41" i="2"/>
  <c r="K40" i="2"/>
  <c r="J40" i="2" s="1"/>
  <c r="I39" i="2"/>
  <c r="K39" i="2" s="1"/>
  <c r="K38" i="2"/>
  <c r="J38" i="2"/>
  <c r="K37" i="2"/>
  <c r="J37" i="2"/>
  <c r="I36" i="2"/>
  <c r="H36" i="2"/>
  <c r="G36" i="2"/>
  <c r="F36" i="2"/>
  <c r="E36" i="2"/>
  <c r="D36" i="2"/>
  <c r="C36" i="2"/>
  <c r="K35" i="2"/>
  <c r="J35" i="2" s="1"/>
  <c r="J34" i="2" s="1"/>
  <c r="K34" i="2"/>
  <c r="I34" i="2"/>
  <c r="H34" i="2"/>
  <c r="G34" i="2"/>
  <c r="F34" i="2"/>
  <c r="E34" i="2"/>
  <c r="D34" i="2"/>
  <c r="C34" i="2"/>
  <c r="K33" i="2"/>
  <c r="J33" i="2" s="1"/>
  <c r="K32" i="2"/>
  <c r="J32" i="2" s="1"/>
  <c r="E31" i="2"/>
  <c r="K31" i="2" s="1"/>
  <c r="J31" i="2" s="1"/>
  <c r="K30" i="2"/>
  <c r="J30" i="2" s="1"/>
  <c r="I29" i="2"/>
  <c r="K29" i="2" s="1"/>
  <c r="I28" i="2"/>
  <c r="H28" i="2"/>
  <c r="G28" i="2"/>
  <c r="F28" i="2"/>
  <c r="E28" i="2"/>
  <c r="D28" i="2"/>
  <c r="C28" i="2"/>
  <c r="K27" i="2"/>
  <c r="J27" i="2"/>
  <c r="K26" i="2"/>
  <c r="J26" i="2"/>
  <c r="K25" i="2"/>
  <c r="J25" i="2"/>
  <c r="K24" i="2"/>
  <c r="J24" i="2"/>
  <c r="I24" i="2"/>
  <c r="H24" i="2"/>
  <c r="G24" i="2"/>
  <c r="F24" i="2"/>
  <c r="E24" i="2"/>
  <c r="D24" i="2"/>
  <c r="C24" i="2"/>
  <c r="K23" i="2"/>
  <c r="J23" i="2" s="1"/>
  <c r="K22" i="2"/>
  <c r="J22" i="2" s="1"/>
  <c r="K21" i="2"/>
  <c r="J21" i="2" s="1"/>
  <c r="K20" i="2"/>
  <c r="J20" i="2" s="1"/>
  <c r="K19" i="2"/>
  <c r="J19" i="2" s="1"/>
  <c r="K18" i="2"/>
  <c r="I18" i="2"/>
  <c r="H18" i="2"/>
  <c r="G18" i="2"/>
  <c r="F18" i="2"/>
  <c r="E18" i="2"/>
  <c r="D18" i="2"/>
  <c r="C18" i="2"/>
  <c r="K17" i="2"/>
  <c r="J17" i="2"/>
  <c r="K16" i="2"/>
  <c r="J16" i="2"/>
  <c r="I16" i="2"/>
  <c r="H16" i="2"/>
  <c r="G16" i="2"/>
  <c r="F16" i="2"/>
  <c r="E16" i="2"/>
  <c r="D16" i="2"/>
  <c r="C16" i="2"/>
  <c r="K15" i="2"/>
  <c r="J15" i="2" s="1"/>
  <c r="J14" i="2" s="1"/>
  <c r="K14" i="2"/>
  <c r="I14" i="2"/>
  <c r="H14" i="2"/>
  <c r="G14" i="2"/>
  <c r="F14" i="2"/>
  <c r="E14" i="2"/>
  <c r="D14" i="2"/>
  <c r="C14" i="2"/>
  <c r="I13" i="2"/>
  <c r="K13" i="2" s="1"/>
  <c r="J13" i="2" s="1"/>
  <c r="K12" i="2"/>
  <c r="J12" i="2" s="1"/>
  <c r="K11" i="2"/>
  <c r="J11" i="2" s="1"/>
  <c r="I10" i="2"/>
  <c r="K10" i="2" s="1"/>
  <c r="K9" i="2"/>
  <c r="J9" i="2"/>
  <c r="I8" i="2"/>
  <c r="H8" i="2"/>
  <c r="G8" i="2"/>
  <c r="F8" i="2"/>
  <c r="E8" i="2"/>
  <c r="D8" i="2"/>
  <c r="C8" i="2"/>
  <c r="J10" i="2" l="1"/>
  <c r="J8" i="2" s="1"/>
  <c r="K8" i="2"/>
  <c r="J18" i="2"/>
  <c r="J39" i="2"/>
  <c r="J36" i="2" s="1"/>
  <c r="K36" i="2"/>
  <c r="J29" i="2"/>
  <c r="J28" i="2" s="1"/>
  <c r="K28" i="2"/>
  <c r="J43" i="2"/>
  <c r="J41" i="2" s="1"/>
  <c r="K41" i="2"/>
  <c r="K53" i="2" s="1"/>
  <c r="J53" i="2"/>
  <c r="Z51" i="1" l="1"/>
  <c r="Z13" i="1"/>
  <c r="Y49" i="1"/>
  <c r="Z49" i="1" s="1"/>
  <c r="Z48" i="1"/>
  <c r="Z47" i="1"/>
  <c r="Z46" i="1"/>
  <c r="Z45" i="1"/>
  <c r="Y41" i="1"/>
  <c r="Z41" i="1" s="1"/>
  <c r="Z40" i="1"/>
  <c r="Z39" i="1"/>
  <c r="Z38" i="1"/>
  <c r="Z37" i="1"/>
  <c r="Z36" i="1"/>
  <c r="Z35" i="1"/>
  <c r="Z33" i="1"/>
  <c r="Z32" i="1"/>
  <c r="Z30" i="1"/>
  <c r="Z29" i="1"/>
  <c r="Y26" i="1"/>
  <c r="Z26" i="1" s="1"/>
  <c r="Z25" i="1"/>
  <c r="Z24" i="1"/>
  <c r="Z20" i="1"/>
  <c r="Z18" i="1"/>
  <c r="Z17" i="1"/>
  <c r="Z16" i="1"/>
  <c r="Z15" i="1"/>
  <c r="Y12" i="1"/>
  <c r="Z12" i="1" s="1"/>
  <c r="X49" i="1"/>
  <c r="W49" i="1"/>
  <c r="V49" i="1"/>
  <c r="U49" i="1"/>
  <c r="T49" i="1"/>
  <c r="X44" i="1"/>
  <c r="W44" i="1"/>
  <c r="W43" i="1" s="1"/>
  <c r="V44" i="1"/>
  <c r="U44" i="1"/>
  <c r="T44" i="1"/>
  <c r="X41" i="1"/>
  <c r="W41" i="1"/>
  <c r="V41" i="1"/>
  <c r="U41" i="1"/>
  <c r="T41" i="1"/>
  <c r="X34" i="1"/>
  <c r="W34" i="1"/>
  <c r="V34" i="1"/>
  <c r="U34" i="1"/>
  <c r="T34" i="1"/>
  <c r="X31" i="1"/>
  <c r="W31" i="1"/>
  <c r="V31" i="1"/>
  <c r="U31" i="1"/>
  <c r="T31" i="1"/>
  <c r="X28" i="1"/>
  <c r="W28" i="1"/>
  <c r="V28" i="1"/>
  <c r="U28" i="1"/>
  <c r="T28" i="1"/>
  <c r="X26" i="1"/>
  <c r="W26" i="1"/>
  <c r="V26" i="1"/>
  <c r="U26" i="1"/>
  <c r="T26" i="1"/>
  <c r="X22" i="1"/>
  <c r="W22" i="1"/>
  <c r="V22" i="1"/>
  <c r="U22" i="1"/>
  <c r="T22" i="1"/>
  <c r="X19" i="1"/>
  <c r="W19" i="1"/>
  <c r="V19" i="1"/>
  <c r="U19" i="1"/>
  <c r="T19" i="1"/>
  <c r="X14" i="1"/>
  <c r="W14" i="1"/>
  <c r="V14" i="1"/>
  <c r="U14" i="1"/>
  <c r="T14" i="1"/>
  <c r="X12" i="1"/>
  <c r="W12" i="1"/>
  <c r="V12" i="1"/>
  <c r="U12" i="1"/>
  <c r="T12" i="1"/>
  <c r="Y19" i="1" l="1"/>
  <c r="Z19" i="1" s="1"/>
  <c r="V11" i="1"/>
  <c r="Z50" i="1"/>
  <c r="Y44" i="1"/>
  <c r="Z44" i="1" s="1"/>
  <c r="Z42" i="1"/>
  <c r="Y34" i="1"/>
  <c r="Z34" i="1" s="1"/>
  <c r="Y31" i="1"/>
  <c r="Z31" i="1" s="1"/>
  <c r="Y28" i="1"/>
  <c r="Z28" i="1" s="1"/>
  <c r="Z27" i="1"/>
  <c r="Y22" i="1"/>
  <c r="Z22" i="1" s="1"/>
  <c r="Z23" i="1"/>
  <c r="Z21" i="1"/>
  <c r="Y14" i="1"/>
  <c r="Z14" i="1" s="1"/>
  <c r="U43" i="1"/>
  <c r="T43" i="1"/>
  <c r="T11" i="1"/>
  <c r="V43" i="1"/>
  <c r="X43" i="1"/>
  <c r="W11" i="1"/>
  <c r="W52" i="1" s="1"/>
  <c r="X11" i="1"/>
  <c r="U11" i="1"/>
  <c r="X52" i="1" l="1"/>
  <c r="V52" i="1"/>
  <c r="Y43" i="1"/>
  <c r="Z43" i="1" s="1"/>
  <c r="U52" i="1"/>
  <c r="Y11" i="1"/>
  <c r="Z11" i="1" s="1"/>
  <c r="T52" i="1"/>
  <c r="Y52" i="1" l="1"/>
  <c r="Z52" i="1" s="1"/>
</calcChain>
</file>

<file path=xl/sharedStrings.xml><?xml version="1.0" encoding="utf-8"?>
<sst xmlns="http://schemas.openxmlformats.org/spreadsheetml/2006/main" count="573" uniqueCount="277">
  <si>
    <t>ИТОГО ДОХОДЫ</t>
  </si>
  <si>
    <t/>
  </si>
  <si>
    <t>150</t>
  </si>
  <si>
    <t>0000</t>
  </si>
  <si>
    <t>05</t>
  </si>
  <si>
    <t>010</t>
  </si>
  <si>
    <t>60</t>
  </si>
  <si>
    <t>19</t>
  </si>
  <si>
    <t>2</t>
  </si>
  <si>
    <t>0402196001005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</si>
  <si>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</si>
  <si>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</si>
  <si>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00021960010050000150</t>
  </si>
  <si>
    <t>00021900000050000150</t>
  </si>
  <si>
    <t>00021900000000000000</t>
  </si>
  <si>
    <t>00020000000000000000</t>
  </si>
  <si>
    <t>000</t>
  </si>
  <si>
    <t>00</t>
  </si>
  <si>
    <t>000.2.19.00.000.05.0000.150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</si>
  <si>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</si>
  <si>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</si>
  <si>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</si>
  <si>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02</t>
  </si>
  <si>
    <t>00020240000000000150</t>
  </si>
  <si>
    <t>00020200000000000000</t>
  </si>
  <si>
    <t>40</t>
  </si>
  <si>
    <t>000.2.02.40.000.00.0000.150</t>
  </si>
  <si>
    <t>Иные межбюджетные трансферты</t>
  </si>
  <si>
    <t>00020230000000000150</t>
  </si>
  <si>
    <t>120</t>
  </si>
  <si>
    <t>30</t>
  </si>
  <si>
    <t>000.2.02.30.000.00.0000.150</t>
  </si>
  <si>
    <t>Субвенции бюджетам бюджетной системы Российской Федерации</t>
  </si>
  <si>
    <t>00020220000000000150</t>
  </si>
  <si>
    <t>20</t>
  </si>
  <si>
    <t>000.2.02.20.000.00.0000.150</t>
  </si>
  <si>
    <t>Субсидии бюджетам бюджетной системы Российской Федерации (межбюджетные субсидии)</t>
  </si>
  <si>
    <t>00020210000000000150</t>
  </si>
  <si>
    <t>10</t>
  </si>
  <si>
    <t>000.2.02.10.000.00.0000.150</t>
  </si>
  <si>
    <t>Дотации бюджетам бюджетной системы Российской Федерации</t>
  </si>
  <si>
    <t>000.2.02.00.000.00.0000.000</t>
  </si>
  <si>
    <t>БЕЗВОЗМЕЗДНЫЕ ПОСТУПЛЕНИЯ ОТ ДРУГИХ БЮДЖЕТОВ БЮДЖЕТНОЙ СИСТЕМЫ РОССИЙСКОЙ ФЕДЕРАЦИИ</t>
  </si>
  <si>
    <t>000.2.00.00.000.00.0000.000</t>
  </si>
  <si>
    <t>БЕЗВОЗМЕЗДНЫЕ ПОСТУПЛЕНИЯ</t>
  </si>
  <si>
    <t>050</t>
  </si>
  <si>
    <t>01</t>
  </si>
  <si>
    <t>17</t>
  </si>
  <si>
    <t>1</t>
  </si>
  <si>
    <t>00011701050050000180</t>
  </si>
  <si>
    <t>00011701050050000000</t>
  </si>
  <si>
    <t>00011700000000000000</t>
  </si>
  <si>
    <t>00010000000000000000</t>
  </si>
  <si>
    <t>000.1.17.01.050.05.0000.000</t>
  </si>
  <si>
    <t>000.1.17.00.000.00.0000.000</t>
  </si>
  <si>
    <t>ПРОЧИЕ НЕНАЛОГОВЫЕ ДОХОДЫ</t>
  </si>
  <si>
    <t>140</t>
  </si>
  <si>
    <t>11</t>
  </si>
  <si>
    <t>16</t>
  </si>
  <si>
    <t>00011611050010000140</t>
  </si>
  <si>
    <t>00011611000010000140</t>
  </si>
  <si>
    <t>00011600000000000000</t>
  </si>
  <si>
    <t>000.1.16.11.000.01.0000.140</t>
  </si>
  <si>
    <t>Платежи, уплачиваемые в целях возмещения вреда</t>
  </si>
  <si>
    <t>00011610000010000140</t>
  </si>
  <si>
    <t>000.1.16.10.000.01.0000.140</t>
  </si>
  <si>
    <t>Денежные взыскания (штрафы) за нарушение законодательства Российской Федерации о государственном оборонном заказе</t>
  </si>
  <si>
    <t>00011610032050000140</t>
  </si>
  <si>
    <t>00011610000000000140</t>
  </si>
  <si>
    <t>000.1.16.10.000.00.0000.140</t>
  </si>
  <si>
    <t>Платежи в целях возмещения причиненного ущерба (убытков)</t>
  </si>
  <si>
    <t>07</t>
  </si>
  <si>
    <t>00011607000000000140</t>
  </si>
  <si>
    <t>000.1.16.07.000.00.0000.140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</si>
  <si>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</si>
  <si>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00011602000020000140</t>
  </si>
  <si>
    <t>000.1.16.02.000.02.0000.140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</si>
  <si>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</si>
  <si>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00011601000010000140</t>
  </si>
  <si>
    <t>000.1.16.01.000.01.0000.140</t>
  </si>
  <si>
    <t>Административные штрафы, установленные Кодексом Российской Федерации об административных правонарушениях</t>
  </si>
  <si>
    <t>000.1.16.00.000.00.0000.000</t>
  </si>
  <si>
    <t>ШТРАФЫ, САНКЦИИ, ВОЗМЕЩЕНИЕ УЩЕРБА</t>
  </si>
  <si>
    <t>430</t>
  </si>
  <si>
    <t>06</t>
  </si>
  <si>
    <t>14</t>
  </si>
  <si>
    <t>00011406000000000430</t>
  </si>
  <si>
    <t>00011400000000000000</t>
  </si>
  <si>
    <t>13</t>
  </si>
  <si>
    <t>000.1.14.06.000.00.0000.430</t>
  </si>
  <si>
    <t>Доходы от продажи земельных участков, находящихся в государственной и муниципальной собственности</t>
  </si>
  <si>
    <t>00011402000000000000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</si>
  <si>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</si>
  <si>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</si>
  <si>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000.1.14.00.000.00.0000.000</t>
  </si>
  <si>
    <t>ДОХОДЫ ОТ ПРОДАЖИ МАТЕРИАЛЬНЫХ И НЕМАТЕРИАЛЬНЫХ АКТИВОВ</t>
  </si>
  <si>
    <t>130</t>
  </si>
  <si>
    <t>00011302000000000130</t>
  </si>
  <si>
    <t>00011300000000000000</t>
  </si>
  <si>
    <t>000.1.13.02.000.00.0000.130</t>
  </si>
  <si>
    <t>Доходы от компенсации затрат государства</t>
  </si>
  <si>
    <t>00011301995050000130</t>
  </si>
  <si>
    <t>00011301000000000130</t>
  </si>
  <si>
    <t>000.1.13.01.000.00.0000.130</t>
  </si>
  <si>
    <t>Доходы от оказания платных услуг (работ)</t>
  </si>
  <si>
    <t>000.1.13.00.000.00.0000.000</t>
  </si>
  <si>
    <t>ДОХОДЫ ОТ ОКАЗАНИЯ ПЛАТНЫХ УСЛУГ И КОМПЕНСАЦИИ ЗАТРАТ ГОСУДАРСТВА</t>
  </si>
  <si>
    <t>12</t>
  </si>
  <si>
    <t>00011201000010000120</t>
  </si>
  <si>
    <t>00011200000000000000</t>
  </si>
  <si>
    <t>000.1.12.01.000.01.0000.120</t>
  </si>
  <si>
    <t>Плата за негативное воздействие на окружающую среду</t>
  </si>
  <si>
    <t>000.1.12.00.000.00.0000.000</t>
  </si>
  <si>
    <t>ПЛАТЕЖИ ПРИ ПОЛЬЗОВАНИИ ПРИРОДНЫМИ РЕСУРСАМИ</t>
  </si>
  <si>
    <t>09</t>
  </si>
  <si>
    <t>00011109045050000120</t>
  </si>
  <si>
    <t>00011109000000000120</t>
  </si>
  <si>
    <t>00011100000000000000</t>
  </si>
  <si>
    <t>000.1.11.09.000.00.0000.120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</si>
  <si>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</si>
  <si>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00011107015050000120</t>
  </si>
  <si>
    <t>00011107000000000120</t>
  </si>
  <si>
    <t>000.1.11.07.000.00.0000.120</t>
  </si>
  <si>
    <t>Платежи от государственных и муниципальных унитарных предприятий</t>
  </si>
  <si>
    <t>00011105000000000120</t>
  </si>
  <si>
    <t>000.1.11.05.000.00.0000.120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</si>
  <si>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</si>
  <si>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000.1.11.00.000.00.0000.000</t>
  </si>
  <si>
    <t>ДОХОДЫ ОТ ИСПОЛЬЗОВАНИЯ ИМУЩЕСТВА, НАХОДЯЩЕГОСЯ В ГОСУДАРСТВЕННОЙ И МУНИЦИПАЛЬНОЙ СОБСТВЕННОСТИ</t>
  </si>
  <si>
    <t>110</t>
  </si>
  <si>
    <t>08</t>
  </si>
  <si>
    <t>00010807150010000110</t>
  </si>
  <si>
    <t>00010807000010000110</t>
  </si>
  <si>
    <t>00010800000000000000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</si>
  <si>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</si>
  <si>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</si>
  <si>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</si>
  <si>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00010803010010000110</t>
  </si>
  <si>
    <t>00010803000010000110</t>
  </si>
  <si>
    <t>000.1.08.03.000.01.0000.110</t>
  </si>
  <si>
    <t>Государственная пошлина по делам, рассматриваемым в судах общей юрисдикции, мировыми судьями</t>
  </si>
  <si>
    <t>000.1.08.00.000.00.0000.000</t>
  </si>
  <si>
    <t>ГОСУДАРСТВЕННАЯ ПОШЛИНА</t>
  </si>
  <si>
    <t>04</t>
  </si>
  <si>
    <t>00010504020020000110</t>
  </si>
  <si>
    <t>00010504000020000110</t>
  </si>
  <si>
    <t>00010500000000000000</t>
  </si>
  <si>
    <t>000.1.05.04.000.02.0000.110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</si>
  <si>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</si>
  <si>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</si>
  <si>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</si>
  <si>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</si>
  <si>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000.1.05.03.000.01.0000.110</t>
  </si>
  <si>
    <t>00010502000020000110</t>
  </si>
  <si>
    <t>Единый налог на вмененный доход для отдельных видов деятельности</t>
  </si>
  <si>
    <t>000.1.05.02.000.02.0000.110</t>
  </si>
  <si>
    <t>00010501000010000110</t>
  </si>
  <si>
    <t>000.1.05.01.000.01.0000.110</t>
  </si>
  <si>
    <t xml:space="preserve">Единый налог, взимаемый в связи с применением упрощенной системы налогообложения </t>
  </si>
  <si>
    <t>000.1.05.00.000.00.0000.000</t>
  </si>
  <si>
    <t>НАЛОГИ НА СОВОКУПНЫЙ ДОХОД</t>
  </si>
  <si>
    <t>00010102000010000110</t>
  </si>
  <si>
    <t>00010100000000000000</t>
  </si>
  <si>
    <t>000.1.01.02.000.01.0000.110</t>
  </si>
  <si>
    <t>Налог на доходы физических лиц</t>
  </si>
  <si>
    <t>000.1.01.00.000.00.0000.000</t>
  </si>
  <si>
    <t>НАЛОГИ НА ПРИБЫЛЬ, ДОХОДЫ</t>
  </si>
  <si>
    <t>000.1.00.00.000.00.0000.000</t>
  </si>
  <si>
    <t>НАЛОГОВЫЕ И НЕНАЛОГОВЫЕ ДОХОДЫ</t>
  </si>
  <si>
    <t>Код бюджетной классификации Российской Федерации</t>
  </si>
  <si>
    <t xml:space="preserve">на </t>
  </si>
  <si>
    <t xml:space="preserve"> Наименование доходов</t>
  </si>
  <si>
    <t>Код бюджетной классификации</t>
  </si>
  <si>
    <t>Прогноз на 2023 год по решению о бюджете от 22 декабря 2022 №79/562 (первоначальный)</t>
  </si>
  <si>
    <t>Прогноз на 2023 год по решению о бюджете от 14 декабря 2023 №86/614 (уточненный)</t>
  </si>
  <si>
    <t>Изменения, внесенные решением от 20 февраля 2023 №80/574 (уточнение 1)</t>
  </si>
  <si>
    <t>Изменения, внесенные решением от 08 июня 2023 №83/587 (уточнение 2)</t>
  </si>
  <si>
    <t>Изменения, внесенные решением от 21 сентября 2023 №84/589 (уточнение 3)</t>
  </si>
  <si>
    <t>Изменения, внесенные решением от 23 ноября 2023 №85/601 (уточнение 4)</t>
  </si>
  <si>
    <t>Итого изменений</t>
  </si>
  <si>
    <t>тыс. рублей</t>
  </si>
  <si>
    <t>Решение Совета Лахденпохского муниципального района                                                                                                                                                                            "О бюджете Лахденпохского муниципального района на 2023 год и плановый период 2024 и 2025 годов"</t>
  </si>
  <si>
    <t>Невыясненные поступления</t>
  </si>
  <si>
    <t>"О бюджете Лахденпохского муниципального района на 2023 год и плановый период 2024 и 2025 годов"</t>
  </si>
  <si>
    <t xml:space="preserve">Сведения о внесенных изменениях в Решение Совета Лахденпохского муниципального района </t>
  </si>
  <si>
    <t xml:space="preserve"> в части доходов</t>
  </si>
  <si>
    <t>Сведения о внесенных изменениях в Решение о бюджете Лахденпохского муниципального района в части расходов</t>
  </si>
  <si>
    <t>Наименование</t>
  </si>
  <si>
    <t>Раздел/подраздел</t>
  </si>
  <si>
    <t>Закон Республики Карелия «О бюджете Республики Карелия на 2022  год и на плановый период 2023 и 2024 годов»</t>
  </si>
  <si>
    <t>Прогноз на 2022 год по решению о бюджете от 22.12.2022 года №79/562 (первоначальный)</t>
  </si>
  <si>
    <t>Изменения, внесенные решением от 20.02.2023 № 80/574 (уточнение 1)</t>
  </si>
  <si>
    <t>Изменения, внесенные решением от 08.06.2023 № 83/587 (уточнение 2)</t>
  </si>
  <si>
    <t>Изменения, внесенные решением  от 21.09.2023 № 84/589(уточнение 3)</t>
  </si>
  <si>
    <t>Изменения, внесенные решением от 23.11.2023 № 85/601 (уточнение 4)</t>
  </si>
  <si>
    <t>Изменения, внесенные решением от 14.12.2023 № 86/614 (уточнение 5)</t>
  </si>
  <si>
    <t>Изменения в СБР бюджета ЛМР в период с 15.12.2023 по 31.12.2023</t>
  </si>
  <si>
    <t>Прогноз на 2023 год по решению о бюджете от 14.12.2023 № 86/614, с учетом изменений СБР на 31.12.2023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</si>
  <si>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</si>
  <si>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</si>
  <si>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01.02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</si>
  <si>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</si>
  <si>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</si>
  <si>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Судебная система</t>
  </si>
  <si>
    <t>01.05</t>
  </si>
  <si>
    <t>Резервные фонды</t>
  </si>
  <si>
    <t>01.11</t>
  </si>
  <si>
    <t>Другие общегосударственные вопросы</t>
  </si>
  <si>
    <t>01.13</t>
  </si>
  <si>
    <t>НАЦИОНАЛЬНАЯ ОБОРОНА</t>
  </si>
  <si>
    <t>Мобилизационная и вневойсковая подготовка</t>
  </si>
  <si>
    <t>02.03</t>
  </si>
  <si>
    <t>НАЦИОНАЛЬНАЯ БЕЗОПАСНОСТЬ И ПРАВООХРАНИТЕЛЬНАЯ ДЕЯТЕЛЬНОСТЬ</t>
  </si>
  <si>
    <t>Гражданская оборона</t>
  </si>
  <si>
    <t>03.09</t>
  </si>
  <si>
    <t>НАЦИОНАЛЬНАЯ ЭКОНОМИКА</t>
  </si>
  <si>
    <t>Общеэкономические вопросы</t>
  </si>
  <si>
    <t>04.01</t>
  </si>
  <si>
    <t>Сельское хозяйство и рыболовство</t>
  </si>
  <si>
    <t>04.05</t>
  </si>
  <si>
    <t>Транспорт</t>
  </si>
  <si>
    <t>04.08</t>
  </si>
  <si>
    <t>Дорожное хозяйство (дорожные фонды)</t>
  </si>
  <si>
    <t>04.09</t>
  </si>
  <si>
    <t>Другие вопросы в области национальной экономики</t>
  </si>
  <si>
    <t>04.12</t>
  </si>
  <si>
    <t>ЖИЛИЩНО-КОММУНАЛЬНОЕ ХОЗЯЙСТВО</t>
  </si>
  <si>
    <t>Жилищное хозяйство</t>
  </si>
  <si>
    <t>05.01</t>
  </si>
  <si>
    <t>Коммунальное хозяйство</t>
  </si>
  <si>
    <t>05.02</t>
  </si>
  <si>
    <t>Благоустройство</t>
  </si>
  <si>
    <t>05.03</t>
  </si>
  <si>
    <t>ОБРАЗОВАНИЕ</t>
  </si>
  <si>
    <t>Дошкольное образование</t>
  </si>
  <si>
    <t>07.01</t>
  </si>
  <si>
    <t>Общее образование</t>
  </si>
  <si>
    <t>07.02</t>
  </si>
  <si>
    <t>Дополнительное образование детей</t>
  </si>
  <si>
    <t>07.03</t>
  </si>
  <si>
    <t>Молодежная политика</t>
  </si>
  <si>
    <t>07.07</t>
  </si>
  <si>
    <t>Другие вопросы в области образования</t>
  </si>
  <si>
    <t>07.09</t>
  </si>
  <si>
    <t>КУЛЬТУРА, КИНЕМАТОГРАФИЯ</t>
  </si>
  <si>
    <t>Культура</t>
  </si>
  <si>
    <t>08.01</t>
  </si>
  <si>
    <t>СОЦИАЛЬНАЯ ПОЛИТИКА</t>
  </si>
  <si>
    <t>Пенсионное обеспечение</t>
  </si>
  <si>
    <t>10.01</t>
  </si>
  <si>
    <t>Социальное обеспечение населения</t>
  </si>
  <si>
    <t>10.03</t>
  </si>
  <si>
    <t>Охрана семьи и детства</t>
  </si>
  <si>
    <t>10.04</t>
  </si>
  <si>
    <t>Другие вопросы в области социальной политики</t>
  </si>
  <si>
    <t>10.06</t>
  </si>
  <si>
    <t>ФИЗИЧЕСКАЯ КУЛЬТУРА И СПОРТ</t>
  </si>
  <si>
    <t>Физическая культутра</t>
  </si>
  <si>
    <t>11.01</t>
  </si>
  <si>
    <t>Массовый спорт</t>
  </si>
  <si>
    <t>11.02</t>
  </si>
  <si>
    <t>Спорт высших достижений</t>
  </si>
  <si>
    <t>11.03</t>
  </si>
  <si>
    <t>СРЕДСТВА МАССОВОЙ ИНФОРМАЦИИ</t>
  </si>
  <si>
    <t>Периодическая печать и издательства</t>
  </si>
  <si>
    <t>12.02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</si>
  <si>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</si>
  <si>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</si>
  <si>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13.01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</si>
  <si>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</si>
  <si>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</si>
  <si>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14.01</t>
  </si>
  <si>
    <t>Иные дотации</t>
  </si>
  <si>
    <t>14.02</t>
  </si>
  <si>
    <t>Прочие межбюджетные трансферты общего характера</t>
  </si>
  <si>
    <t>14.03</t>
  </si>
  <si>
    <t>Итого 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</si>
</sst>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#,##0.0;[Red]\-#,##0.0;0.0"/>
    <numFmt numFmtId="166" formatCode="#,##0.00;[Red]\-#,##0.00"/>
    <numFmt numFmtId="167" formatCode="000"/>
    <numFmt numFmtId="168" formatCode="0000"/>
    <numFmt numFmtId="169" formatCode="00"/>
    <numFmt numFmtId="170" formatCode="000\.0\.00\.00\.000\.00\.0000\.000"/>
    <numFmt numFmtId="171" formatCode="#,##0.0_ ;\-#,##0.0\ "/>
    <numFmt numFmtId="172" formatCode="#,##0.0_ ;[Red]\-#,##0.0\ "/>
  </numFmts>
  <fonts count="16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138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6" xfId="0" applyNumberFormat="1" applyFont="1" applyFill="1" applyBorder="1" applyAlignment="1" applyProtection="1">
      <alignment horizontal="center" vertical="center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2" fillId="0" borderId="14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1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169" fontId="7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5" xfId="0" applyNumberFormat="1" applyFont="1" applyFill="1" applyBorder="1" applyAlignment="1" applyProtection="1">
      <alignment horizontal="center" vertical="center" wrapText="1"/>
      <protection hidden="1"/>
    </xf>
    <xf numFmtId="168" fontId="7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3" xfId="0" applyNumberFormat="1" applyFont="1" applyFill="1" applyBorder="1" applyAlignment="1" applyProtection="1">
      <alignment horizontal="left" vertical="top" wrapText="1"/>
      <protection hidden="1"/>
    </xf>
    <xf numFmtId="0" fontId="8" fillId="0" borderId="22" xfId="0" applyNumberFormat="1" applyFont="1" applyFill="1" applyBorder="1" applyAlignment="1" applyProtection="1">
      <alignment horizontal="left" vertical="center"/>
      <protection hidden="1"/>
    </xf>
    <xf numFmtId="0" fontId="7" fillId="0" borderId="21" xfId="0" applyNumberFormat="1" applyFont="1" applyFill="1" applyBorder="1" applyAlignment="1" applyProtection="1">
      <alignment horizontal="left" vertical="top" wrapText="1"/>
      <protection hidden="1"/>
    </xf>
    <xf numFmtId="170" fontId="8" fillId="0" borderId="5" xfId="0" applyNumberFormat="1" applyFont="1" applyFill="1" applyBorder="1" applyAlignment="1" applyProtection="1">
      <alignment horizontal="left" vertical="center" wrapText="1"/>
      <protection hidden="1"/>
    </xf>
    <xf numFmtId="0" fontId="8" fillId="0" borderId="20" xfId="0" applyNumberFormat="1" applyFont="1" applyFill="1" applyBorder="1" applyAlignment="1" applyProtection="1">
      <alignment horizontal="left" vertical="center" wrapText="1"/>
      <protection hidden="1"/>
    </xf>
    <xf numFmtId="164" fontId="8" fillId="0" borderId="18" xfId="0" applyNumberFormat="1" applyFont="1" applyFill="1" applyBorder="1" applyAlignment="1" applyProtection="1">
      <alignment horizontal="right" vertical="center"/>
      <protection hidden="1"/>
    </xf>
    <xf numFmtId="164" fontId="7" fillId="0" borderId="18" xfId="0" applyNumberFormat="1" applyFont="1" applyFill="1" applyBorder="1" applyAlignment="1" applyProtection="1">
      <alignment wrapText="1"/>
      <protection hidden="1"/>
    </xf>
    <xf numFmtId="1" fontId="7" fillId="0" borderId="12" xfId="0" applyNumberFormat="1" applyFont="1" applyFill="1" applyBorder="1" applyAlignment="1" applyProtection="1">
      <alignment horizontal="center" vertical="center" wrapText="1"/>
      <protection hidden="1"/>
    </xf>
    <xf numFmtId="169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168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0" applyNumberFormat="1" applyFont="1" applyFill="1" applyBorder="1" applyAlignment="1" applyProtection="1">
      <alignment horizontal="left" vertical="top" wrapText="1"/>
      <protection hidden="1"/>
    </xf>
    <xf numFmtId="0" fontId="8" fillId="0" borderId="16" xfId="0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1" xfId="0" applyNumberFormat="1" applyFont="1" applyFill="1" applyBorder="1" applyAlignment="1" applyProtection="1">
      <alignment horizontal="left" vertical="top" wrapText="1"/>
      <protection hidden="1"/>
    </xf>
    <xf numFmtId="170" fontId="8" fillId="0" borderId="14" xfId="0" applyNumberFormat="1" applyFont="1" applyFill="1" applyBorder="1" applyAlignment="1" applyProtection="1">
      <alignment horizontal="left" vertical="center" wrapText="1"/>
      <protection hidden="1"/>
    </xf>
    <xf numFmtId="0" fontId="8" fillId="0" borderId="13" xfId="0" applyNumberFormat="1" applyFont="1" applyFill="1" applyBorder="1" applyAlignment="1" applyProtection="1">
      <alignment horizontal="left" vertical="center" wrapText="1"/>
      <protection hidden="1"/>
    </xf>
    <xf numFmtId="164" fontId="8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wrapText="1"/>
      <protection hidden="1"/>
    </xf>
    <xf numFmtId="1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168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0" applyNumberFormat="1" applyFont="1" applyFill="1" applyBorder="1" applyAlignment="1" applyProtection="1">
      <alignment horizontal="left" vertical="top" wrapText="1"/>
      <protection hidden="1"/>
    </xf>
    <xf numFmtId="0" fontId="8" fillId="0" borderId="11" xfId="0" applyNumberFormat="1" applyFont="1" applyFill="1" applyBorder="1" applyAlignment="1" applyProtection="1">
      <alignment horizontal="left" vertical="top" wrapText="1"/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3" xfId="0" applyNumberFormat="1" applyFont="1" applyFill="1" applyBorder="1" applyAlignment="1" applyProtection="1">
      <protection hidden="1"/>
    </xf>
    <xf numFmtId="166" fontId="7" fillId="0" borderId="6" xfId="0" applyNumberFormat="1" applyFont="1" applyFill="1" applyBorder="1" applyAlignment="1" applyProtection="1">
      <protection hidden="1"/>
    </xf>
    <xf numFmtId="166" fontId="7" fillId="0" borderId="5" xfId="0" applyNumberFormat="1" applyFont="1" applyFill="1" applyBorder="1" applyAlignment="1" applyProtection="1">
      <alignment horizontal="right"/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4" xfId="0" applyNumberFormat="1" applyFont="1" applyFill="1" applyBorder="1" applyAlignment="1" applyProtection="1">
      <protection hidden="1"/>
    </xf>
    <xf numFmtId="4" fontId="8" fillId="0" borderId="4" xfId="0" applyNumberFormat="1" applyFont="1" applyFill="1" applyBorder="1" applyAlignment="1" applyProtection="1">
      <protection hidden="1"/>
    </xf>
    <xf numFmtId="0" fontId="7" fillId="0" borderId="14" xfId="0" applyNumberFormat="1" applyFont="1" applyFill="1" applyBorder="1" applyAlignment="1" applyProtection="1">
      <protection hidden="1"/>
    </xf>
    <xf numFmtId="0" fontId="8" fillId="0" borderId="29" xfId="0" applyFont="1" applyBorder="1" applyProtection="1">
      <protection hidden="1"/>
    </xf>
    <xf numFmtId="0" fontId="2" fillId="0" borderId="33" xfId="0" applyFont="1" applyBorder="1" applyProtection="1">
      <protection hidden="1"/>
    </xf>
    <xf numFmtId="0" fontId="5" fillId="0" borderId="32" xfId="0" applyNumberFormat="1" applyFont="1" applyFill="1" applyBorder="1" applyAlignment="1" applyProtection="1">
      <alignment horizontal="center" vertical="center"/>
      <protection hidden="1"/>
    </xf>
    <xf numFmtId="0" fontId="2" fillId="0" borderId="33" xfId="0" applyNumberFormat="1" applyFont="1" applyFill="1" applyBorder="1" applyAlignment="1" applyProtection="1">
      <protection hidden="1"/>
    </xf>
    <xf numFmtId="0" fontId="1" fillId="0" borderId="35" xfId="0" applyNumberFormat="1" applyFont="1" applyFill="1" applyBorder="1" applyAlignment="1" applyProtection="1">
      <alignment horizontal="center" vertical="center" wrapText="1"/>
      <protection hidden="1"/>
    </xf>
    <xf numFmtId="164" fontId="7" fillId="0" borderId="19" xfId="0" applyNumberFormat="1" applyFont="1" applyFill="1" applyBorder="1" applyAlignment="1" applyProtection="1">
      <alignment wrapText="1"/>
      <protection hidden="1"/>
    </xf>
    <xf numFmtId="164" fontId="7" fillId="0" borderId="10" xfId="0" applyNumberFormat="1" applyFont="1" applyFill="1" applyBorder="1" applyAlignment="1" applyProtection="1">
      <alignment wrapText="1"/>
      <protection hidden="1"/>
    </xf>
    <xf numFmtId="4" fontId="8" fillId="0" borderId="10" xfId="0" applyNumberFormat="1" applyFont="1" applyFill="1" applyBorder="1" applyAlignment="1" applyProtection="1">
      <alignment wrapText="1"/>
      <protection hidden="1"/>
    </xf>
    <xf numFmtId="4" fontId="7" fillId="0" borderId="10" xfId="0" applyNumberFormat="1" applyFont="1" applyFill="1" applyBorder="1" applyAlignment="1" applyProtection="1">
      <alignment wrapText="1"/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12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164" fontId="3" fillId="0" borderId="12" xfId="0" applyNumberFormat="1" applyFont="1" applyFill="1" applyBorder="1" applyAlignment="1" applyProtection="1">
      <protection hidden="1"/>
    </xf>
    <xf numFmtId="165" fontId="3" fillId="0" borderId="30" xfId="0" applyNumberFormat="1" applyFont="1" applyFill="1" applyBorder="1" applyAlignment="1" applyProtection="1">
      <alignment horizontal="right"/>
      <protection hidden="1"/>
    </xf>
    <xf numFmtId="165" fontId="3" fillId="0" borderId="31" xfId="0" applyNumberFormat="1" applyFont="1" applyFill="1" applyBorder="1" applyAlignment="1" applyProtection="1">
      <alignment horizontal="right"/>
      <protection hidden="1"/>
    </xf>
    <xf numFmtId="164" fontId="3" fillId="0" borderId="10" xfId="0" applyNumberFormat="1" applyFont="1" applyFill="1" applyBorder="1" applyAlignment="1" applyProtection="1">
      <protection hidden="1"/>
    </xf>
    <xf numFmtId="4" fontId="3" fillId="0" borderId="10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164" fontId="7" fillId="0" borderId="10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right" vertical="center"/>
      <protection hidden="1"/>
    </xf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0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0" applyNumberFormat="1" applyFont="1" applyFill="1" applyBorder="1" applyAlignment="1" applyProtection="1">
      <alignment horizontal="center" vertical="center"/>
      <protection hidden="1"/>
    </xf>
    <xf numFmtId="0" fontId="1" fillId="0" borderId="28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left" vertical="top" wrapText="1"/>
      <protection hidden="1"/>
    </xf>
    <xf numFmtId="164" fontId="8" fillId="0" borderId="10" xfId="0" applyNumberFormat="1" applyFont="1" applyFill="1" applyBorder="1" applyAlignment="1" applyProtection="1">
      <alignment horizontal="right" vertical="center"/>
      <protection hidden="1"/>
    </xf>
    <xf numFmtId="164" fontId="8" fillId="0" borderId="12" xfId="0" applyNumberFormat="1" applyFont="1" applyFill="1" applyBorder="1" applyAlignment="1" applyProtection="1">
      <alignment horizontal="right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left" vertical="top" wrapText="1"/>
      <protection hidden="1"/>
    </xf>
    <xf numFmtId="164" fontId="7" fillId="0" borderId="19" xfId="0" applyNumberFormat="1" applyFont="1" applyFill="1" applyBorder="1" applyAlignment="1" applyProtection="1">
      <alignment horizontal="right" vertical="center"/>
      <protection hidden="1"/>
    </xf>
    <xf numFmtId="164" fontId="7" fillId="0" borderId="18" xfId="0" applyNumberFormat="1" applyFont="1" applyFill="1" applyBorder="1" applyAlignment="1" applyProtection="1">
      <alignment horizontal="right" vertical="center"/>
      <protection hidden="1"/>
    </xf>
    <xf numFmtId="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Fill="1" applyAlignment="1" applyProtection="1">
      <alignment horizontal="center" vertical="center" wrapText="1"/>
      <protection hidden="1"/>
    </xf>
    <xf numFmtId="0" fontId="1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Fill="1"/>
    <xf numFmtId="0" fontId="10" fillId="0" borderId="0" xfId="0" applyNumberFormat="1" applyFont="1" applyFill="1" applyAlignment="1" applyProtection="1">
      <alignment horizontal="center" wrapText="1"/>
      <protection hidden="1"/>
    </xf>
    <xf numFmtId="49" fontId="0" fillId="0" borderId="0" xfId="0" applyNumberFormat="1" applyFill="1" applyProtection="1">
      <protection hidden="1"/>
    </xf>
    <xf numFmtId="0" fontId="0" fillId="0" borderId="0" xfId="0" applyFill="1" applyBorder="1"/>
    <xf numFmtId="0" fontId="2" fillId="0" borderId="0" xfId="0" applyNumberFormat="1" applyFont="1" applyFill="1" applyAlignment="1" applyProtection="1">
      <alignment horizontal="right"/>
      <protection hidden="1"/>
    </xf>
    <xf numFmtId="49" fontId="1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NumberFormat="1" applyFont="1" applyFill="1" applyBorder="1" applyAlignment="1" applyProtection="1">
      <alignment horizontal="center" vertical="center" wrapText="1"/>
      <protection hidden="1"/>
    </xf>
    <xf numFmtId="171" fontId="13" fillId="0" borderId="0" xfId="0" applyNumberFormat="1" applyFont="1" applyFill="1" applyBorder="1" applyAlignment="1" applyProtection="1">
      <alignment horizontal="right" vertical="top" wrapText="1"/>
      <protection hidden="1"/>
    </xf>
    <xf numFmtId="0" fontId="1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0" xfId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11" fillId="0" borderId="10" xfId="3" applyNumberFormat="1" applyFont="1" applyFill="1" applyBorder="1" applyAlignment="1" applyProtection="1">
      <alignment horizontal="center" vertical="center" wrapText="1"/>
      <protection hidden="1"/>
    </xf>
    <xf numFmtId="165" fontId="11" fillId="0" borderId="10" xfId="3" applyNumberFormat="1" applyFont="1" applyFill="1" applyBorder="1" applyAlignment="1" applyProtection="1">
      <alignment horizontal="right" vertical="center" wrapText="1"/>
      <protection hidden="1"/>
    </xf>
    <xf numFmtId="0" fontId="13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13" fillId="0" borderId="10" xfId="3" applyNumberFormat="1" applyFont="1" applyFill="1" applyBorder="1" applyAlignment="1" applyProtection="1">
      <alignment horizontal="center" vertical="center" wrapText="1"/>
      <protection hidden="1"/>
    </xf>
    <xf numFmtId="165" fontId="13" fillId="0" borderId="10" xfId="3" applyNumberFormat="1" applyFont="1" applyFill="1" applyBorder="1" applyAlignment="1" applyProtection="1">
      <alignment horizontal="right" vertical="center" wrapText="1"/>
      <protection hidden="1"/>
    </xf>
    <xf numFmtId="165" fontId="13" fillId="0" borderId="10" xfId="4" applyNumberFormat="1" applyFont="1" applyFill="1" applyBorder="1" applyAlignment="1" applyProtection="1">
      <alignment horizontal="right" vertical="center"/>
      <protection hidden="1"/>
    </xf>
    <xf numFmtId="165" fontId="13" fillId="0" borderId="10" xfId="5" applyNumberFormat="1" applyFont="1" applyFill="1" applyBorder="1" applyAlignment="1" applyProtection="1">
      <alignment horizontal="right" vertical="center" wrapText="1"/>
      <protection hidden="1"/>
    </xf>
    <xf numFmtId="165" fontId="14" fillId="0" borderId="10" xfId="4" applyNumberFormat="1" applyFont="1" applyFill="1" applyBorder="1" applyAlignment="1" applyProtection="1">
      <alignment horizontal="right" vertical="center"/>
      <protection hidden="1"/>
    </xf>
    <xf numFmtId="172" fontId="0" fillId="0" borderId="0" xfId="0" applyNumberFormat="1" applyFill="1"/>
    <xf numFmtId="0" fontId="15" fillId="0" borderId="0" xfId="0" applyFont="1" applyFill="1"/>
    <xf numFmtId="49" fontId="11" fillId="0" borderId="10" xfId="3" applyNumberFormat="1" applyFont="1" applyFill="1" applyBorder="1" applyAlignment="1" applyProtection="1">
      <alignment horizontal="center" vertical="center" wrapText="1"/>
      <protection hidden="1"/>
    </xf>
    <xf numFmtId="49" fontId="13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/>
    <xf numFmtId="49" fontId="2" fillId="0" borderId="0" xfId="0" applyNumberFormat="1" applyFont="1" applyFill="1"/>
    <xf numFmtId="49" fontId="11" fillId="0" borderId="12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3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0" xfId="3" applyNumberFormat="1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9" fontId="2" fillId="0" borderId="0" xfId="0" applyNumberFormat="1" applyFont="1" applyFill="1" applyAlignment="1">
      <alignment horizontal="left" vertical="top" wrapText="1"/>
    </xf>
    <xf numFmtId="49" fontId="0" fillId="0" borderId="0" xfId="0" applyNumberFormat="1" applyFill="1"/>
  </cellXfs>
  <cellStyles count="6">
    <cellStyle name="Обычный" xfId="0" builtinId="0"/>
    <cellStyle name="Обычный 2 2" xfId="1"/>
    <cellStyle name="Обычный 2 4" xfId="3"/>
    <cellStyle name="Обычный 2 5" xfId="2"/>
    <cellStyle name="Обычный 2 6" xfId="4"/>
    <cellStyle name="Обычный 2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5"/>
  <sheetViews>
    <sheetView showGridLines="0" workbookViewId="0">
      <selection activeCell="Y9" sqref="Y9"/>
    </sheetView>
  </sheetViews>
  <sheetFormatPr defaultColWidth="9.140625" defaultRowHeight="12.75" x14ac:dyDescent="0.2"/>
  <cols>
    <col min="1" max="1" width="1.85546875" style="3" customWidth="1"/>
    <col min="2" max="3" width="2.7109375" style="3" bestFit="1" customWidth="1"/>
    <col min="4" max="4" width="3.5703125" style="3" bestFit="1" customWidth="1"/>
    <col min="5" max="5" width="2.5703125" style="3" customWidth="1"/>
    <col min="6" max="6" width="4.140625" style="3" customWidth="1"/>
    <col min="7" max="7" width="3.5703125" style="3" customWidth="1"/>
    <col min="8" max="13" width="0" style="3" hidden="1" customWidth="1"/>
    <col min="14" max="14" width="48.5703125" style="3" customWidth="1"/>
    <col min="15" max="19" width="0" style="3" hidden="1" customWidth="1"/>
    <col min="20" max="20" width="13.7109375" style="3" customWidth="1"/>
    <col min="21" max="21" width="11.85546875" style="3" customWidth="1"/>
    <col min="22" max="22" width="11.7109375" style="3" customWidth="1"/>
    <col min="23" max="23" width="11.140625" style="3" customWidth="1"/>
    <col min="24" max="24" width="11" style="3" customWidth="1"/>
    <col min="25" max="25" width="13.140625" style="3" customWidth="1"/>
    <col min="26" max="26" width="11.85546875" style="3" customWidth="1"/>
    <col min="27" max="243" width="9.140625" style="3" customWidth="1"/>
    <col min="244" max="16384" width="9.140625" style="3"/>
  </cols>
  <sheetData>
    <row r="1" spans="1:2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81" t="s">
        <v>184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 ht="17.25" customHeight="1" x14ac:dyDescent="0.25">
      <c r="A5" s="80" t="s">
        <v>183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spans="1:26" ht="12.75" customHeight="1" x14ac:dyDescent="0.25">
      <c r="A6" s="82" t="s">
        <v>185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</row>
    <row r="7" spans="1:26" ht="12.7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 t="s">
        <v>170</v>
      </c>
      <c r="Q7" s="4"/>
      <c r="R7" s="4"/>
      <c r="S7" s="2"/>
      <c r="T7" s="2"/>
      <c r="U7" s="2"/>
      <c r="V7" s="2"/>
      <c r="W7" s="2"/>
      <c r="X7" s="2"/>
      <c r="Y7" s="2"/>
      <c r="Z7" s="20" t="s">
        <v>180</v>
      </c>
    </row>
    <row r="8" spans="1:26" ht="37.5" customHeight="1" thickBot="1" x14ac:dyDescent="0.25">
      <c r="A8" s="86" t="s">
        <v>172</v>
      </c>
      <c r="B8" s="87"/>
      <c r="C8" s="87"/>
      <c r="D8" s="87"/>
      <c r="E8" s="87"/>
      <c r="F8" s="87"/>
      <c r="G8" s="87"/>
      <c r="H8" s="64"/>
      <c r="I8" s="64"/>
      <c r="J8" s="64"/>
      <c r="K8" s="64"/>
      <c r="L8" s="64"/>
      <c r="M8" s="64"/>
      <c r="N8" s="95" t="s">
        <v>171</v>
      </c>
      <c r="O8" s="64"/>
      <c r="P8" s="64"/>
      <c r="Q8" s="65"/>
      <c r="R8" s="66"/>
      <c r="S8" s="66"/>
      <c r="T8" s="100" t="s">
        <v>181</v>
      </c>
      <c r="U8" s="101"/>
      <c r="V8" s="101"/>
      <c r="W8" s="101"/>
      <c r="X8" s="101"/>
      <c r="Y8" s="101"/>
      <c r="Z8" s="102"/>
    </row>
    <row r="9" spans="1:26" ht="75" customHeight="1" thickBot="1" x14ac:dyDescent="0.25">
      <c r="A9" s="88"/>
      <c r="B9" s="89"/>
      <c r="C9" s="89"/>
      <c r="D9" s="89"/>
      <c r="E9" s="89"/>
      <c r="F9" s="89"/>
      <c r="G9" s="89"/>
      <c r="H9" s="15"/>
      <c r="I9" s="15"/>
      <c r="J9" s="15"/>
      <c r="K9" s="15"/>
      <c r="L9" s="15"/>
      <c r="M9" s="15"/>
      <c r="N9" s="96"/>
      <c r="O9" s="7" t="s">
        <v>169</v>
      </c>
      <c r="P9" s="6" t="s">
        <v>1</v>
      </c>
      <c r="Q9" s="8"/>
      <c r="R9" s="16"/>
      <c r="S9" s="16"/>
      <c r="T9" s="19" t="s">
        <v>173</v>
      </c>
      <c r="U9" s="19" t="s">
        <v>175</v>
      </c>
      <c r="V9" s="19" t="s">
        <v>176</v>
      </c>
      <c r="W9" s="19" t="s">
        <v>177</v>
      </c>
      <c r="X9" s="19" t="s">
        <v>178</v>
      </c>
      <c r="Y9" s="19" t="s">
        <v>174</v>
      </c>
      <c r="Z9" s="19" t="s">
        <v>179</v>
      </c>
    </row>
    <row r="10" spans="1:26" ht="18.75" customHeight="1" thickBot="1" x14ac:dyDescent="0.25">
      <c r="A10" s="90">
        <v>1</v>
      </c>
      <c r="B10" s="91"/>
      <c r="C10" s="91"/>
      <c r="D10" s="91"/>
      <c r="E10" s="91"/>
      <c r="F10" s="91"/>
      <c r="G10" s="91"/>
      <c r="H10" s="15"/>
      <c r="I10" s="15"/>
      <c r="J10" s="15"/>
      <c r="K10" s="15"/>
      <c r="L10" s="15"/>
      <c r="M10" s="15"/>
      <c r="N10" s="9">
        <v>2</v>
      </c>
      <c r="O10" s="10"/>
      <c r="P10" s="11"/>
      <c r="Q10" s="12"/>
      <c r="R10" s="16"/>
      <c r="S10" s="16"/>
      <c r="T10" s="13">
        <v>3</v>
      </c>
      <c r="U10" s="13">
        <v>4</v>
      </c>
      <c r="V10" s="13">
        <v>5</v>
      </c>
      <c r="W10" s="13">
        <v>6</v>
      </c>
      <c r="X10" s="13">
        <v>7</v>
      </c>
      <c r="Y10" s="13">
        <v>8</v>
      </c>
      <c r="Z10" s="67">
        <v>9</v>
      </c>
    </row>
    <row r="11" spans="1:26" ht="13.5" customHeight="1" x14ac:dyDescent="0.2">
      <c r="A11" s="21" t="s">
        <v>48</v>
      </c>
      <c r="B11" s="22" t="s">
        <v>17</v>
      </c>
      <c r="C11" s="22" t="s">
        <v>17</v>
      </c>
      <c r="D11" s="23" t="s">
        <v>16</v>
      </c>
      <c r="E11" s="22" t="s">
        <v>17</v>
      </c>
      <c r="F11" s="24" t="s">
        <v>3</v>
      </c>
      <c r="G11" s="25" t="s">
        <v>16</v>
      </c>
      <c r="H11" s="97" t="s">
        <v>52</v>
      </c>
      <c r="I11" s="97"/>
      <c r="J11" s="97"/>
      <c r="K11" s="97"/>
      <c r="L11" s="26" t="s">
        <v>11</v>
      </c>
      <c r="M11" s="27"/>
      <c r="N11" s="28" t="s">
        <v>168</v>
      </c>
      <c r="O11" s="29" t="s">
        <v>167</v>
      </c>
      <c r="P11" s="30"/>
      <c r="Q11" s="31">
        <v>185398789</v>
      </c>
      <c r="R11" s="98"/>
      <c r="S11" s="99"/>
      <c r="T11" s="32">
        <f t="shared" ref="T11:Y11" si="0">T12+T14+T19+T22+T26+T28+T31+T34+T41</f>
        <v>156209.02600000001</v>
      </c>
      <c r="U11" s="32">
        <f t="shared" si="0"/>
        <v>9638.7169999999987</v>
      </c>
      <c r="V11" s="32">
        <f t="shared" si="0"/>
        <v>3007.7069999999999</v>
      </c>
      <c r="W11" s="32">
        <f t="shared" si="0"/>
        <v>11152.076000000001</v>
      </c>
      <c r="X11" s="32">
        <f t="shared" si="0"/>
        <v>4447.3129999999992</v>
      </c>
      <c r="Y11" s="32">
        <f t="shared" si="0"/>
        <v>185398.78899999999</v>
      </c>
      <c r="Z11" s="68">
        <f>Y11-T11</f>
        <v>29189.762999999977</v>
      </c>
    </row>
    <row r="12" spans="1:26" ht="13.5" customHeight="1" x14ac:dyDescent="0.2">
      <c r="A12" s="33" t="s">
        <v>48</v>
      </c>
      <c r="B12" s="34" t="s">
        <v>46</v>
      </c>
      <c r="C12" s="34" t="s">
        <v>17</v>
      </c>
      <c r="D12" s="35" t="s">
        <v>16</v>
      </c>
      <c r="E12" s="34" t="s">
        <v>17</v>
      </c>
      <c r="F12" s="36" t="s">
        <v>3</v>
      </c>
      <c r="G12" s="37" t="s">
        <v>16</v>
      </c>
      <c r="H12" s="38"/>
      <c r="I12" s="85" t="s">
        <v>162</v>
      </c>
      <c r="J12" s="85"/>
      <c r="K12" s="85"/>
      <c r="L12" s="39" t="s">
        <v>11</v>
      </c>
      <c r="M12" s="40"/>
      <c r="N12" s="41" t="s">
        <v>166</v>
      </c>
      <c r="O12" s="42" t="s">
        <v>165</v>
      </c>
      <c r="P12" s="43"/>
      <c r="Q12" s="44">
        <v>108869000</v>
      </c>
      <c r="R12" s="83"/>
      <c r="S12" s="84"/>
      <c r="T12" s="45">
        <f t="shared" ref="T12:X12" si="1">T13</f>
        <v>108869</v>
      </c>
      <c r="U12" s="45">
        <f t="shared" si="1"/>
        <v>0</v>
      </c>
      <c r="V12" s="45">
        <f t="shared" si="1"/>
        <v>0</v>
      </c>
      <c r="W12" s="45">
        <f t="shared" si="1"/>
        <v>0</v>
      </c>
      <c r="X12" s="45">
        <f t="shared" si="1"/>
        <v>0</v>
      </c>
      <c r="Y12" s="45">
        <f>Y13</f>
        <v>108869</v>
      </c>
      <c r="Z12" s="69">
        <f t="shared" ref="Z12:Z52" si="2">Y12-T12</f>
        <v>0</v>
      </c>
    </row>
    <row r="13" spans="1:26" ht="13.5" customHeight="1" x14ac:dyDescent="0.2">
      <c r="A13" s="46" t="s">
        <v>48</v>
      </c>
      <c r="B13" s="47" t="s">
        <v>46</v>
      </c>
      <c r="C13" s="47" t="s">
        <v>22</v>
      </c>
      <c r="D13" s="48" t="s">
        <v>16</v>
      </c>
      <c r="E13" s="47" t="s">
        <v>46</v>
      </c>
      <c r="F13" s="49" t="s">
        <v>3</v>
      </c>
      <c r="G13" s="50" t="s">
        <v>129</v>
      </c>
      <c r="H13" s="51"/>
      <c r="I13" s="38"/>
      <c r="J13" s="92" t="s">
        <v>161</v>
      </c>
      <c r="K13" s="92"/>
      <c r="L13" s="39" t="s">
        <v>11</v>
      </c>
      <c r="M13" s="40"/>
      <c r="N13" s="52" t="s">
        <v>164</v>
      </c>
      <c r="O13" s="42" t="s">
        <v>163</v>
      </c>
      <c r="P13" s="43"/>
      <c r="Q13" s="44">
        <v>108869000</v>
      </c>
      <c r="R13" s="93"/>
      <c r="S13" s="94"/>
      <c r="T13" s="53">
        <v>108869</v>
      </c>
      <c r="U13" s="53">
        <v>0</v>
      </c>
      <c r="V13" s="53">
        <v>0</v>
      </c>
      <c r="W13" s="53">
        <v>0</v>
      </c>
      <c r="X13" s="53">
        <v>0</v>
      </c>
      <c r="Y13" s="53">
        <v>108869</v>
      </c>
      <c r="Z13" s="70">
        <f t="shared" si="2"/>
        <v>0</v>
      </c>
    </row>
    <row r="14" spans="1:26" ht="13.5" customHeight="1" x14ac:dyDescent="0.2">
      <c r="A14" s="33" t="s">
        <v>48</v>
      </c>
      <c r="B14" s="34" t="s">
        <v>4</v>
      </c>
      <c r="C14" s="34" t="s">
        <v>17</v>
      </c>
      <c r="D14" s="35" t="s">
        <v>16</v>
      </c>
      <c r="E14" s="34" t="s">
        <v>17</v>
      </c>
      <c r="F14" s="36" t="s">
        <v>3</v>
      </c>
      <c r="G14" s="37" t="s">
        <v>16</v>
      </c>
      <c r="H14" s="38"/>
      <c r="I14" s="85" t="s">
        <v>146</v>
      </c>
      <c r="J14" s="85"/>
      <c r="K14" s="85"/>
      <c r="L14" s="39" t="s">
        <v>11</v>
      </c>
      <c r="M14" s="40"/>
      <c r="N14" s="41" t="s">
        <v>160</v>
      </c>
      <c r="O14" s="42" t="s">
        <v>159</v>
      </c>
      <c r="P14" s="43"/>
      <c r="Q14" s="44">
        <v>2693410</v>
      </c>
      <c r="R14" s="83"/>
      <c r="S14" s="84"/>
      <c r="T14" s="45">
        <f t="shared" ref="T14:X14" si="3">T15+T16+T17+T18</f>
        <v>4402</v>
      </c>
      <c r="U14" s="45">
        <f t="shared" si="3"/>
        <v>0</v>
      </c>
      <c r="V14" s="45">
        <f t="shared" si="3"/>
        <v>0</v>
      </c>
      <c r="W14" s="45">
        <f t="shared" si="3"/>
        <v>0</v>
      </c>
      <c r="X14" s="45">
        <f t="shared" si="3"/>
        <v>-757</v>
      </c>
      <c r="Y14" s="45">
        <f>Y15+Y16+Y17+Y18</f>
        <v>2693.41</v>
      </c>
      <c r="Z14" s="71">
        <f t="shared" si="2"/>
        <v>-1708.5900000000001</v>
      </c>
    </row>
    <row r="15" spans="1:26" ht="25.5" customHeight="1" x14ac:dyDescent="0.2">
      <c r="A15" s="46" t="s">
        <v>48</v>
      </c>
      <c r="B15" s="47" t="s">
        <v>4</v>
      </c>
      <c r="C15" s="47" t="s">
        <v>46</v>
      </c>
      <c r="D15" s="48" t="s">
        <v>16</v>
      </c>
      <c r="E15" s="47" t="s">
        <v>46</v>
      </c>
      <c r="F15" s="49" t="s">
        <v>3</v>
      </c>
      <c r="G15" s="50" t="s">
        <v>129</v>
      </c>
      <c r="H15" s="51"/>
      <c r="I15" s="38"/>
      <c r="J15" s="92" t="s">
        <v>156</v>
      </c>
      <c r="K15" s="92"/>
      <c r="L15" s="39" t="s">
        <v>11</v>
      </c>
      <c r="M15" s="40"/>
      <c r="N15" s="52" t="s">
        <v>158</v>
      </c>
      <c r="O15" s="42" t="s">
        <v>157</v>
      </c>
      <c r="P15" s="43"/>
      <c r="Q15" s="44">
        <v>1418910</v>
      </c>
      <c r="R15" s="93"/>
      <c r="S15" s="94"/>
      <c r="T15" s="53">
        <v>2283</v>
      </c>
      <c r="U15" s="53">
        <v>0</v>
      </c>
      <c r="V15" s="53">
        <v>0</v>
      </c>
      <c r="W15" s="53">
        <v>0</v>
      </c>
      <c r="X15" s="53">
        <v>-783</v>
      </c>
      <c r="Y15" s="53">
        <v>1418.91</v>
      </c>
      <c r="Z15" s="70">
        <f t="shared" si="2"/>
        <v>-864.08999999999992</v>
      </c>
    </row>
    <row r="16" spans="1:26" ht="25.5" customHeight="1" x14ac:dyDescent="0.2">
      <c r="A16" s="46" t="s">
        <v>48</v>
      </c>
      <c r="B16" s="47" t="s">
        <v>4</v>
      </c>
      <c r="C16" s="47" t="s">
        <v>22</v>
      </c>
      <c r="D16" s="48" t="s">
        <v>16</v>
      </c>
      <c r="E16" s="47" t="s">
        <v>22</v>
      </c>
      <c r="F16" s="49" t="s">
        <v>3</v>
      </c>
      <c r="G16" s="50" t="s">
        <v>129</v>
      </c>
      <c r="H16" s="51"/>
      <c r="I16" s="38"/>
      <c r="J16" s="92" t="s">
        <v>153</v>
      </c>
      <c r="K16" s="92"/>
      <c r="L16" s="39" t="s">
        <v>11</v>
      </c>
      <c r="M16" s="40"/>
      <c r="N16" s="52" t="s">
        <v>154</v>
      </c>
      <c r="O16" s="42" t="s">
        <v>155</v>
      </c>
      <c r="P16" s="43"/>
      <c r="Q16" s="44">
        <v>9500</v>
      </c>
      <c r="R16" s="93"/>
      <c r="S16" s="94"/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9.5</v>
      </c>
      <c r="Z16" s="70">
        <f t="shared" si="2"/>
        <v>9.5</v>
      </c>
    </row>
    <row r="17" spans="1:26" ht="13.5" customHeight="1" x14ac:dyDescent="0.2">
      <c r="A17" s="46" t="s">
        <v>48</v>
      </c>
      <c r="B17" s="47" t="s">
        <v>4</v>
      </c>
      <c r="C17" s="47" t="s">
        <v>136</v>
      </c>
      <c r="D17" s="48" t="s">
        <v>16</v>
      </c>
      <c r="E17" s="47" t="s">
        <v>46</v>
      </c>
      <c r="F17" s="49" t="s">
        <v>3</v>
      </c>
      <c r="G17" s="50" t="s">
        <v>129</v>
      </c>
      <c r="H17" s="51"/>
      <c r="I17" s="38"/>
      <c r="J17" s="92" t="s">
        <v>151</v>
      </c>
      <c r="K17" s="92"/>
      <c r="L17" s="39" t="s">
        <v>150</v>
      </c>
      <c r="M17" s="40"/>
      <c r="N17" s="52" t="s">
        <v>149</v>
      </c>
      <c r="O17" s="42" t="s">
        <v>152</v>
      </c>
      <c r="P17" s="43"/>
      <c r="Q17" s="44">
        <v>65000</v>
      </c>
      <c r="R17" s="93"/>
      <c r="S17" s="94"/>
      <c r="T17" s="53">
        <v>39</v>
      </c>
      <c r="U17" s="53">
        <v>0</v>
      </c>
      <c r="V17" s="53">
        <v>0</v>
      </c>
      <c r="W17" s="53">
        <v>0</v>
      </c>
      <c r="X17" s="53">
        <v>26</v>
      </c>
      <c r="Y17" s="53">
        <v>65</v>
      </c>
      <c r="Z17" s="70">
        <f t="shared" si="2"/>
        <v>26</v>
      </c>
    </row>
    <row r="18" spans="1:26" ht="23.25" customHeight="1" x14ac:dyDescent="0.2">
      <c r="A18" s="46" t="s">
        <v>48</v>
      </c>
      <c r="B18" s="47" t="s">
        <v>4</v>
      </c>
      <c r="C18" s="47" t="s">
        <v>143</v>
      </c>
      <c r="D18" s="48" t="s">
        <v>16</v>
      </c>
      <c r="E18" s="47" t="s">
        <v>22</v>
      </c>
      <c r="F18" s="49" t="s">
        <v>3</v>
      </c>
      <c r="G18" s="50" t="s">
        <v>129</v>
      </c>
      <c r="H18" s="51"/>
      <c r="I18" s="38"/>
      <c r="J18" s="92" t="s">
        <v>145</v>
      </c>
      <c r="K18" s="92"/>
      <c r="L18" s="39" t="s">
        <v>144</v>
      </c>
      <c r="M18" s="40"/>
      <c r="N18" s="52" t="s">
        <v>148</v>
      </c>
      <c r="O18" s="42" t="s">
        <v>147</v>
      </c>
      <c r="P18" s="43"/>
      <c r="Q18" s="44">
        <v>1200000</v>
      </c>
      <c r="R18" s="93"/>
      <c r="S18" s="94"/>
      <c r="T18" s="53">
        <v>2080</v>
      </c>
      <c r="U18" s="53">
        <v>0</v>
      </c>
      <c r="V18" s="53">
        <v>0</v>
      </c>
      <c r="W18" s="53">
        <v>0</v>
      </c>
      <c r="X18" s="53">
        <v>0</v>
      </c>
      <c r="Y18" s="53">
        <v>1200</v>
      </c>
      <c r="Z18" s="70">
        <f t="shared" si="2"/>
        <v>-880</v>
      </c>
    </row>
    <row r="19" spans="1:26" ht="13.5" customHeight="1" x14ac:dyDescent="0.2">
      <c r="A19" s="33" t="s">
        <v>48</v>
      </c>
      <c r="B19" s="34" t="s">
        <v>130</v>
      </c>
      <c r="C19" s="34" t="s">
        <v>17</v>
      </c>
      <c r="D19" s="35" t="s">
        <v>16</v>
      </c>
      <c r="E19" s="34" t="s">
        <v>17</v>
      </c>
      <c r="F19" s="36" t="s">
        <v>3</v>
      </c>
      <c r="G19" s="37" t="s">
        <v>16</v>
      </c>
      <c r="H19" s="38"/>
      <c r="I19" s="85" t="s">
        <v>133</v>
      </c>
      <c r="J19" s="85"/>
      <c r="K19" s="85"/>
      <c r="L19" s="39" t="s">
        <v>11</v>
      </c>
      <c r="M19" s="40"/>
      <c r="N19" s="41" t="s">
        <v>142</v>
      </c>
      <c r="O19" s="42" t="s">
        <v>141</v>
      </c>
      <c r="P19" s="43"/>
      <c r="Q19" s="44">
        <v>2405000</v>
      </c>
      <c r="R19" s="83"/>
      <c r="S19" s="84"/>
      <c r="T19" s="45">
        <f t="shared" ref="T19:X19" si="4">T20+T21</f>
        <v>2300</v>
      </c>
      <c r="U19" s="45">
        <f t="shared" si="4"/>
        <v>0</v>
      </c>
      <c r="V19" s="45">
        <f t="shared" si="4"/>
        <v>5</v>
      </c>
      <c r="W19" s="45">
        <f t="shared" si="4"/>
        <v>0</v>
      </c>
      <c r="X19" s="45">
        <f t="shared" si="4"/>
        <v>0</v>
      </c>
      <c r="Y19" s="45">
        <f>Y20+Y21</f>
        <v>2405</v>
      </c>
      <c r="Z19" s="71">
        <f t="shared" si="2"/>
        <v>105</v>
      </c>
    </row>
    <row r="20" spans="1:26" ht="25.5" customHeight="1" x14ac:dyDescent="0.2">
      <c r="A20" s="46" t="s">
        <v>48</v>
      </c>
      <c r="B20" s="47" t="s">
        <v>130</v>
      </c>
      <c r="C20" s="47" t="s">
        <v>136</v>
      </c>
      <c r="D20" s="48" t="s">
        <v>16</v>
      </c>
      <c r="E20" s="47" t="s">
        <v>46</v>
      </c>
      <c r="F20" s="49" t="s">
        <v>3</v>
      </c>
      <c r="G20" s="50" t="s">
        <v>129</v>
      </c>
      <c r="H20" s="51"/>
      <c r="I20" s="38"/>
      <c r="J20" s="92" t="s">
        <v>138</v>
      </c>
      <c r="K20" s="92"/>
      <c r="L20" s="39" t="s">
        <v>137</v>
      </c>
      <c r="M20" s="40"/>
      <c r="N20" s="52" t="s">
        <v>140</v>
      </c>
      <c r="O20" s="42" t="s">
        <v>139</v>
      </c>
      <c r="P20" s="43"/>
      <c r="Q20" s="44">
        <v>2400000</v>
      </c>
      <c r="R20" s="93"/>
      <c r="S20" s="94"/>
      <c r="T20" s="53">
        <v>2300</v>
      </c>
      <c r="U20" s="53">
        <v>0</v>
      </c>
      <c r="V20" s="53">
        <v>0</v>
      </c>
      <c r="W20" s="53">
        <v>0</v>
      </c>
      <c r="X20" s="53">
        <v>0</v>
      </c>
      <c r="Y20" s="53">
        <v>2400</v>
      </c>
      <c r="Z20" s="70">
        <f t="shared" si="2"/>
        <v>100</v>
      </c>
    </row>
    <row r="21" spans="1:26" ht="32.25" customHeight="1" x14ac:dyDescent="0.2">
      <c r="A21" s="46" t="s">
        <v>48</v>
      </c>
      <c r="B21" s="47" t="s">
        <v>130</v>
      </c>
      <c r="C21" s="47" t="s">
        <v>71</v>
      </c>
      <c r="D21" s="48" t="s">
        <v>16</v>
      </c>
      <c r="E21" s="47" t="s">
        <v>46</v>
      </c>
      <c r="F21" s="49" t="s">
        <v>3</v>
      </c>
      <c r="G21" s="50" t="s">
        <v>129</v>
      </c>
      <c r="H21" s="51"/>
      <c r="I21" s="38"/>
      <c r="J21" s="92" t="s">
        <v>132</v>
      </c>
      <c r="K21" s="92"/>
      <c r="L21" s="39" t="s">
        <v>131</v>
      </c>
      <c r="M21" s="40"/>
      <c r="N21" s="52" t="s">
        <v>135</v>
      </c>
      <c r="O21" s="42" t="s">
        <v>134</v>
      </c>
      <c r="P21" s="43"/>
      <c r="Q21" s="44">
        <v>5000</v>
      </c>
      <c r="R21" s="93"/>
      <c r="S21" s="94"/>
      <c r="T21" s="53">
        <v>0</v>
      </c>
      <c r="U21" s="53">
        <v>0</v>
      </c>
      <c r="V21" s="53">
        <v>5</v>
      </c>
      <c r="W21" s="53">
        <v>0</v>
      </c>
      <c r="X21" s="53">
        <v>0</v>
      </c>
      <c r="Y21" s="53">
        <v>5</v>
      </c>
      <c r="Z21" s="70">
        <f t="shared" si="2"/>
        <v>5</v>
      </c>
    </row>
    <row r="22" spans="1:26" ht="38.25" customHeight="1" x14ac:dyDescent="0.2">
      <c r="A22" s="33" t="s">
        <v>48</v>
      </c>
      <c r="B22" s="34" t="s">
        <v>57</v>
      </c>
      <c r="C22" s="34" t="s">
        <v>17</v>
      </c>
      <c r="D22" s="35" t="s">
        <v>16</v>
      </c>
      <c r="E22" s="34" t="s">
        <v>17</v>
      </c>
      <c r="F22" s="36" t="s">
        <v>3</v>
      </c>
      <c r="G22" s="37" t="s">
        <v>16</v>
      </c>
      <c r="H22" s="38"/>
      <c r="I22" s="85" t="s">
        <v>117</v>
      </c>
      <c r="J22" s="85"/>
      <c r="K22" s="85"/>
      <c r="L22" s="39" t="s">
        <v>11</v>
      </c>
      <c r="M22" s="40"/>
      <c r="N22" s="41" t="s">
        <v>128</v>
      </c>
      <c r="O22" s="42" t="s">
        <v>127</v>
      </c>
      <c r="P22" s="43"/>
      <c r="Q22" s="44">
        <v>18819500</v>
      </c>
      <c r="R22" s="83"/>
      <c r="S22" s="84"/>
      <c r="T22" s="45">
        <f t="shared" ref="T22:Y22" si="5">SUM(T23:T25)</f>
        <v>18326.400000000001</v>
      </c>
      <c r="U22" s="45">
        <f t="shared" si="5"/>
        <v>0.05</v>
      </c>
      <c r="V22" s="45">
        <f t="shared" si="5"/>
        <v>0</v>
      </c>
      <c r="W22" s="45">
        <f t="shared" si="5"/>
        <v>34.1</v>
      </c>
      <c r="X22" s="45">
        <f t="shared" si="5"/>
        <v>325</v>
      </c>
      <c r="Y22" s="45">
        <f t="shared" si="5"/>
        <v>18819.5</v>
      </c>
      <c r="Z22" s="71">
        <f t="shared" si="2"/>
        <v>493.09999999999854</v>
      </c>
    </row>
    <row r="23" spans="1:26" ht="71.25" customHeight="1" x14ac:dyDescent="0.2">
      <c r="A23" s="46" t="s">
        <v>48</v>
      </c>
      <c r="B23" s="47" t="s">
        <v>57</v>
      </c>
      <c r="C23" s="47" t="s">
        <v>4</v>
      </c>
      <c r="D23" s="48" t="s">
        <v>16</v>
      </c>
      <c r="E23" s="47" t="s">
        <v>17</v>
      </c>
      <c r="F23" s="49" t="s">
        <v>3</v>
      </c>
      <c r="G23" s="50" t="s">
        <v>29</v>
      </c>
      <c r="H23" s="51"/>
      <c r="I23" s="38"/>
      <c r="J23" s="92" t="s">
        <v>124</v>
      </c>
      <c r="K23" s="92"/>
      <c r="L23" s="39" t="s">
        <v>11</v>
      </c>
      <c r="M23" s="40"/>
      <c r="N23" s="52" t="s">
        <v>126</v>
      </c>
      <c r="O23" s="42" t="s">
        <v>125</v>
      </c>
      <c r="P23" s="43"/>
      <c r="Q23" s="44">
        <v>16568000</v>
      </c>
      <c r="R23" s="93"/>
      <c r="S23" s="94"/>
      <c r="T23" s="53">
        <v>16109.1</v>
      </c>
      <c r="U23" s="53">
        <v>0.05</v>
      </c>
      <c r="V23" s="53">
        <v>0</v>
      </c>
      <c r="W23" s="53">
        <v>0.1</v>
      </c>
      <c r="X23" s="53">
        <v>325</v>
      </c>
      <c r="Y23" s="53">
        <v>16568.2</v>
      </c>
      <c r="Z23" s="70">
        <f t="shared" si="2"/>
        <v>459.10000000000036</v>
      </c>
    </row>
    <row r="24" spans="1:26" ht="24.75" customHeight="1" x14ac:dyDescent="0.2">
      <c r="A24" s="46" t="s">
        <v>48</v>
      </c>
      <c r="B24" s="47" t="s">
        <v>57</v>
      </c>
      <c r="C24" s="47" t="s">
        <v>71</v>
      </c>
      <c r="D24" s="48" t="s">
        <v>16</v>
      </c>
      <c r="E24" s="47" t="s">
        <v>17</v>
      </c>
      <c r="F24" s="49" t="s">
        <v>3</v>
      </c>
      <c r="G24" s="50" t="s">
        <v>29</v>
      </c>
      <c r="H24" s="51"/>
      <c r="I24" s="38"/>
      <c r="J24" s="92" t="s">
        <v>121</v>
      </c>
      <c r="K24" s="92"/>
      <c r="L24" s="39" t="s">
        <v>120</v>
      </c>
      <c r="M24" s="40"/>
      <c r="N24" s="52" t="s">
        <v>123</v>
      </c>
      <c r="O24" s="42" t="s">
        <v>122</v>
      </c>
      <c r="P24" s="43"/>
      <c r="Q24" s="44">
        <v>60000</v>
      </c>
      <c r="R24" s="93"/>
      <c r="S24" s="94"/>
      <c r="T24" s="53">
        <v>26</v>
      </c>
      <c r="U24" s="53">
        <v>0</v>
      </c>
      <c r="V24" s="53">
        <v>0</v>
      </c>
      <c r="W24" s="53">
        <v>34</v>
      </c>
      <c r="X24" s="53">
        <v>0</v>
      </c>
      <c r="Y24" s="53">
        <v>60</v>
      </c>
      <c r="Z24" s="70">
        <f t="shared" si="2"/>
        <v>34</v>
      </c>
    </row>
    <row r="25" spans="1:26" ht="63.75" customHeight="1" x14ac:dyDescent="0.2">
      <c r="A25" s="46" t="s">
        <v>48</v>
      </c>
      <c r="B25" s="47" t="s">
        <v>57</v>
      </c>
      <c r="C25" s="47" t="s">
        <v>114</v>
      </c>
      <c r="D25" s="48" t="s">
        <v>16</v>
      </c>
      <c r="E25" s="47" t="s">
        <v>17</v>
      </c>
      <c r="F25" s="49" t="s">
        <v>3</v>
      </c>
      <c r="G25" s="50" t="s">
        <v>29</v>
      </c>
      <c r="H25" s="51"/>
      <c r="I25" s="38"/>
      <c r="J25" s="92" t="s">
        <v>116</v>
      </c>
      <c r="K25" s="92"/>
      <c r="L25" s="39" t="s">
        <v>115</v>
      </c>
      <c r="M25" s="40"/>
      <c r="N25" s="52" t="s">
        <v>119</v>
      </c>
      <c r="O25" s="42" t="s">
        <v>118</v>
      </c>
      <c r="P25" s="43"/>
      <c r="Q25" s="44">
        <v>2191300</v>
      </c>
      <c r="R25" s="93"/>
      <c r="S25" s="94"/>
      <c r="T25" s="53">
        <v>2191.3000000000002</v>
      </c>
      <c r="U25" s="53">
        <v>0</v>
      </c>
      <c r="V25" s="53">
        <v>0</v>
      </c>
      <c r="W25" s="53">
        <v>0</v>
      </c>
      <c r="X25" s="53">
        <v>0</v>
      </c>
      <c r="Y25" s="53">
        <v>2191.3000000000002</v>
      </c>
      <c r="Z25" s="70">
        <f t="shared" si="2"/>
        <v>0</v>
      </c>
    </row>
    <row r="26" spans="1:26" ht="13.5" customHeight="1" x14ac:dyDescent="0.2">
      <c r="A26" s="33" t="s">
        <v>48</v>
      </c>
      <c r="B26" s="34" t="s">
        <v>107</v>
      </c>
      <c r="C26" s="34" t="s">
        <v>17</v>
      </c>
      <c r="D26" s="35" t="s">
        <v>16</v>
      </c>
      <c r="E26" s="34" t="s">
        <v>17</v>
      </c>
      <c r="F26" s="36" t="s">
        <v>3</v>
      </c>
      <c r="G26" s="37" t="s">
        <v>16</v>
      </c>
      <c r="H26" s="38"/>
      <c r="I26" s="85" t="s">
        <v>109</v>
      </c>
      <c r="J26" s="85"/>
      <c r="K26" s="85"/>
      <c r="L26" s="39" t="s">
        <v>11</v>
      </c>
      <c r="M26" s="40"/>
      <c r="N26" s="41" t="s">
        <v>113</v>
      </c>
      <c r="O26" s="42" t="s">
        <v>112</v>
      </c>
      <c r="P26" s="43"/>
      <c r="Q26" s="44">
        <v>392000</v>
      </c>
      <c r="R26" s="83"/>
      <c r="S26" s="84"/>
      <c r="T26" s="45">
        <f t="shared" ref="T26:X26" si="6">T27</f>
        <v>622.5</v>
      </c>
      <c r="U26" s="45">
        <f t="shared" si="6"/>
        <v>0</v>
      </c>
      <c r="V26" s="45">
        <f t="shared" si="6"/>
        <v>0</v>
      </c>
      <c r="W26" s="45">
        <f t="shared" si="6"/>
        <v>0</v>
      </c>
      <c r="X26" s="45">
        <f t="shared" si="6"/>
        <v>20</v>
      </c>
      <c r="Y26" s="45">
        <f>Y27</f>
        <v>392</v>
      </c>
      <c r="Z26" s="71">
        <f t="shared" si="2"/>
        <v>-230.5</v>
      </c>
    </row>
    <row r="27" spans="1:26" ht="13.5" customHeight="1" x14ac:dyDescent="0.2">
      <c r="A27" s="46" t="s">
        <v>48</v>
      </c>
      <c r="B27" s="47" t="s">
        <v>107</v>
      </c>
      <c r="C27" s="47" t="s">
        <v>46</v>
      </c>
      <c r="D27" s="48" t="s">
        <v>16</v>
      </c>
      <c r="E27" s="47" t="s">
        <v>46</v>
      </c>
      <c r="F27" s="49" t="s">
        <v>3</v>
      </c>
      <c r="G27" s="50" t="s">
        <v>29</v>
      </c>
      <c r="H27" s="51"/>
      <c r="I27" s="38"/>
      <c r="J27" s="92" t="s">
        <v>108</v>
      </c>
      <c r="K27" s="92"/>
      <c r="L27" s="39" t="s">
        <v>11</v>
      </c>
      <c r="M27" s="40"/>
      <c r="N27" s="52" t="s">
        <v>111</v>
      </c>
      <c r="O27" s="42" t="s">
        <v>110</v>
      </c>
      <c r="P27" s="43"/>
      <c r="Q27" s="44">
        <v>392000</v>
      </c>
      <c r="R27" s="93"/>
      <c r="S27" s="94"/>
      <c r="T27" s="53">
        <v>622.5</v>
      </c>
      <c r="U27" s="53">
        <v>0</v>
      </c>
      <c r="V27" s="53">
        <v>0</v>
      </c>
      <c r="W27" s="53">
        <v>0</v>
      </c>
      <c r="X27" s="53">
        <v>20</v>
      </c>
      <c r="Y27" s="53">
        <v>392</v>
      </c>
      <c r="Z27" s="70">
        <f t="shared" si="2"/>
        <v>-230.5</v>
      </c>
    </row>
    <row r="28" spans="1:26" ht="27.75" customHeight="1" x14ac:dyDescent="0.2">
      <c r="A28" s="33" t="s">
        <v>48</v>
      </c>
      <c r="B28" s="34" t="s">
        <v>88</v>
      </c>
      <c r="C28" s="34" t="s">
        <v>17</v>
      </c>
      <c r="D28" s="35" t="s">
        <v>16</v>
      </c>
      <c r="E28" s="34" t="s">
        <v>17</v>
      </c>
      <c r="F28" s="36" t="s">
        <v>3</v>
      </c>
      <c r="G28" s="37" t="s">
        <v>16</v>
      </c>
      <c r="H28" s="38"/>
      <c r="I28" s="85" t="s">
        <v>98</v>
      </c>
      <c r="J28" s="85"/>
      <c r="K28" s="85"/>
      <c r="L28" s="39" t="s">
        <v>11</v>
      </c>
      <c r="M28" s="40"/>
      <c r="N28" s="41" t="s">
        <v>106</v>
      </c>
      <c r="O28" s="42" t="s">
        <v>105</v>
      </c>
      <c r="P28" s="43"/>
      <c r="Q28" s="44">
        <v>13512329</v>
      </c>
      <c r="R28" s="83"/>
      <c r="S28" s="84"/>
      <c r="T28" s="45">
        <f t="shared" ref="T28:X28" si="7">T29+T30</f>
        <v>14171.526</v>
      </c>
      <c r="U28" s="45">
        <f t="shared" si="7"/>
        <v>0</v>
      </c>
      <c r="V28" s="45">
        <f t="shared" si="7"/>
        <v>105.35</v>
      </c>
      <c r="W28" s="45">
        <f t="shared" si="7"/>
        <v>0</v>
      </c>
      <c r="X28" s="45">
        <f t="shared" si="7"/>
        <v>5.4530000000000003</v>
      </c>
      <c r="Y28" s="45">
        <f>Y29+Y30</f>
        <v>13512.329</v>
      </c>
      <c r="Z28" s="71">
        <f t="shared" si="2"/>
        <v>-659.19700000000012</v>
      </c>
    </row>
    <row r="29" spans="1:26" ht="13.5" customHeight="1" x14ac:dyDescent="0.2">
      <c r="A29" s="46" t="s">
        <v>48</v>
      </c>
      <c r="B29" s="47" t="s">
        <v>88</v>
      </c>
      <c r="C29" s="47" t="s">
        <v>46</v>
      </c>
      <c r="D29" s="48" t="s">
        <v>16</v>
      </c>
      <c r="E29" s="47" t="s">
        <v>17</v>
      </c>
      <c r="F29" s="49" t="s">
        <v>3</v>
      </c>
      <c r="G29" s="50" t="s">
        <v>96</v>
      </c>
      <c r="H29" s="51"/>
      <c r="I29" s="38"/>
      <c r="J29" s="92" t="s">
        <v>102</v>
      </c>
      <c r="K29" s="92"/>
      <c r="L29" s="39" t="s">
        <v>101</v>
      </c>
      <c r="M29" s="40"/>
      <c r="N29" s="52" t="s">
        <v>104</v>
      </c>
      <c r="O29" s="42" t="s">
        <v>103</v>
      </c>
      <c r="P29" s="43"/>
      <c r="Q29" s="44">
        <v>13375876</v>
      </c>
      <c r="R29" s="93"/>
      <c r="S29" s="94"/>
      <c r="T29" s="53">
        <v>14040.526</v>
      </c>
      <c r="U29" s="53">
        <v>0</v>
      </c>
      <c r="V29" s="53">
        <v>105.35</v>
      </c>
      <c r="W29" s="53">
        <v>0</v>
      </c>
      <c r="X29" s="53">
        <v>0</v>
      </c>
      <c r="Y29" s="53">
        <v>13375.876</v>
      </c>
      <c r="Z29" s="70">
        <f t="shared" si="2"/>
        <v>-664.64999999999964</v>
      </c>
    </row>
    <row r="30" spans="1:26" ht="13.5" customHeight="1" x14ac:dyDescent="0.2">
      <c r="A30" s="46" t="s">
        <v>48</v>
      </c>
      <c r="B30" s="47" t="s">
        <v>88</v>
      </c>
      <c r="C30" s="47" t="s">
        <v>22</v>
      </c>
      <c r="D30" s="48" t="s">
        <v>16</v>
      </c>
      <c r="E30" s="47" t="s">
        <v>17</v>
      </c>
      <c r="F30" s="49" t="s">
        <v>3</v>
      </c>
      <c r="G30" s="50" t="s">
        <v>96</v>
      </c>
      <c r="H30" s="51"/>
      <c r="I30" s="38"/>
      <c r="J30" s="92" t="s">
        <v>97</v>
      </c>
      <c r="K30" s="92"/>
      <c r="L30" s="39" t="s">
        <v>11</v>
      </c>
      <c r="M30" s="40"/>
      <c r="N30" s="52" t="s">
        <v>100</v>
      </c>
      <c r="O30" s="42" t="s">
        <v>99</v>
      </c>
      <c r="P30" s="43"/>
      <c r="Q30" s="44">
        <v>136453</v>
      </c>
      <c r="R30" s="93"/>
      <c r="S30" s="94"/>
      <c r="T30" s="53">
        <v>131</v>
      </c>
      <c r="U30" s="53">
        <v>0</v>
      </c>
      <c r="V30" s="53">
        <v>0</v>
      </c>
      <c r="W30" s="53">
        <v>0</v>
      </c>
      <c r="X30" s="53">
        <v>5.4530000000000003</v>
      </c>
      <c r="Y30" s="53">
        <v>136.453</v>
      </c>
      <c r="Z30" s="70">
        <f t="shared" si="2"/>
        <v>5.453000000000003</v>
      </c>
    </row>
    <row r="31" spans="1:26" ht="25.5" customHeight="1" x14ac:dyDescent="0.2">
      <c r="A31" s="33" t="s">
        <v>48</v>
      </c>
      <c r="B31" s="34" t="s">
        <v>85</v>
      </c>
      <c r="C31" s="34" t="s">
        <v>17</v>
      </c>
      <c r="D31" s="35" t="s">
        <v>16</v>
      </c>
      <c r="E31" s="34" t="s">
        <v>17</v>
      </c>
      <c r="F31" s="36" t="s">
        <v>3</v>
      </c>
      <c r="G31" s="37" t="s">
        <v>16</v>
      </c>
      <c r="H31" s="38"/>
      <c r="I31" s="85" t="s">
        <v>87</v>
      </c>
      <c r="J31" s="85"/>
      <c r="K31" s="85"/>
      <c r="L31" s="39" t="s">
        <v>11</v>
      </c>
      <c r="M31" s="40"/>
      <c r="N31" s="41" t="s">
        <v>95</v>
      </c>
      <c r="O31" s="42" t="s">
        <v>94</v>
      </c>
      <c r="P31" s="43"/>
      <c r="Q31" s="44">
        <v>34032000</v>
      </c>
      <c r="R31" s="83"/>
      <c r="S31" s="84"/>
      <c r="T31" s="45">
        <f t="shared" ref="T31:X31" si="8">T32+T33</f>
        <v>6480</v>
      </c>
      <c r="U31" s="45">
        <f t="shared" si="8"/>
        <v>9418.6669999999995</v>
      </c>
      <c r="V31" s="45">
        <f t="shared" si="8"/>
        <v>700</v>
      </c>
      <c r="W31" s="45">
        <f t="shared" si="8"/>
        <v>11401.333000000001</v>
      </c>
      <c r="X31" s="45">
        <f t="shared" si="8"/>
        <v>4570</v>
      </c>
      <c r="Y31" s="45">
        <f>Y32+Y33</f>
        <v>34032</v>
      </c>
      <c r="Z31" s="71">
        <f t="shared" si="2"/>
        <v>27552</v>
      </c>
    </row>
    <row r="32" spans="1:26" ht="63.75" customHeight="1" x14ac:dyDescent="0.2">
      <c r="A32" s="46" t="s">
        <v>48</v>
      </c>
      <c r="B32" s="47" t="s">
        <v>85</v>
      </c>
      <c r="C32" s="47" t="s">
        <v>22</v>
      </c>
      <c r="D32" s="48" t="s">
        <v>16</v>
      </c>
      <c r="E32" s="47" t="s">
        <v>17</v>
      </c>
      <c r="F32" s="49" t="s">
        <v>3</v>
      </c>
      <c r="G32" s="50" t="s">
        <v>16</v>
      </c>
      <c r="H32" s="51"/>
      <c r="I32" s="38"/>
      <c r="J32" s="92" t="s">
        <v>91</v>
      </c>
      <c r="K32" s="92"/>
      <c r="L32" s="39" t="s">
        <v>11</v>
      </c>
      <c r="M32" s="40"/>
      <c r="N32" s="52" t="s">
        <v>93</v>
      </c>
      <c r="O32" s="42" t="s">
        <v>92</v>
      </c>
      <c r="P32" s="43"/>
      <c r="Q32" s="44">
        <v>3970000</v>
      </c>
      <c r="R32" s="93"/>
      <c r="S32" s="94"/>
      <c r="T32" s="53">
        <v>500</v>
      </c>
      <c r="U32" s="53">
        <v>2604.6669999999999</v>
      </c>
      <c r="V32" s="53">
        <v>0</v>
      </c>
      <c r="W32" s="53">
        <v>195.333</v>
      </c>
      <c r="X32" s="53">
        <v>670</v>
      </c>
      <c r="Y32" s="53">
        <v>3970</v>
      </c>
      <c r="Z32" s="70">
        <f t="shared" si="2"/>
        <v>3470</v>
      </c>
    </row>
    <row r="33" spans="1:26" ht="24.75" customHeight="1" x14ac:dyDescent="0.2">
      <c r="A33" s="46" t="s">
        <v>48</v>
      </c>
      <c r="B33" s="47" t="s">
        <v>85</v>
      </c>
      <c r="C33" s="47" t="s">
        <v>84</v>
      </c>
      <c r="D33" s="48" t="s">
        <v>16</v>
      </c>
      <c r="E33" s="47" t="s">
        <v>17</v>
      </c>
      <c r="F33" s="49" t="s">
        <v>3</v>
      </c>
      <c r="G33" s="50" t="s">
        <v>83</v>
      </c>
      <c r="H33" s="51"/>
      <c r="I33" s="38"/>
      <c r="J33" s="92" t="s">
        <v>86</v>
      </c>
      <c r="K33" s="92"/>
      <c r="L33" s="39" t="s">
        <v>11</v>
      </c>
      <c r="M33" s="40"/>
      <c r="N33" s="52" t="s">
        <v>90</v>
      </c>
      <c r="O33" s="42" t="s">
        <v>89</v>
      </c>
      <c r="P33" s="43"/>
      <c r="Q33" s="44">
        <v>30062000</v>
      </c>
      <c r="R33" s="93"/>
      <c r="S33" s="94"/>
      <c r="T33" s="53">
        <v>5980</v>
      </c>
      <c r="U33" s="53">
        <v>6814</v>
      </c>
      <c r="V33" s="53">
        <v>700</v>
      </c>
      <c r="W33" s="53">
        <v>11206</v>
      </c>
      <c r="X33" s="53">
        <v>3900</v>
      </c>
      <c r="Y33" s="53">
        <v>30062</v>
      </c>
      <c r="Z33" s="70">
        <f t="shared" si="2"/>
        <v>24082</v>
      </c>
    </row>
    <row r="34" spans="1:26" ht="13.5" customHeight="1" x14ac:dyDescent="0.2">
      <c r="A34" s="33" t="s">
        <v>48</v>
      </c>
      <c r="B34" s="34" t="s">
        <v>58</v>
      </c>
      <c r="C34" s="34" t="s">
        <v>17</v>
      </c>
      <c r="D34" s="35" t="s">
        <v>16</v>
      </c>
      <c r="E34" s="34" t="s">
        <v>17</v>
      </c>
      <c r="F34" s="36" t="s">
        <v>3</v>
      </c>
      <c r="G34" s="37" t="s">
        <v>16</v>
      </c>
      <c r="H34" s="38"/>
      <c r="I34" s="85" t="s">
        <v>61</v>
      </c>
      <c r="J34" s="85"/>
      <c r="K34" s="85"/>
      <c r="L34" s="39" t="s">
        <v>11</v>
      </c>
      <c r="M34" s="40"/>
      <c r="N34" s="41" t="s">
        <v>82</v>
      </c>
      <c r="O34" s="42" t="s">
        <v>81</v>
      </c>
      <c r="P34" s="43"/>
      <c r="Q34" s="44">
        <v>4675550</v>
      </c>
      <c r="R34" s="83"/>
      <c r="S34" s="84"/>
      <c r="T34" s="45">
        <f t="shared" ref="T34:X34" si="9">SUM(T35:T40)</f>
        <v>1037.5999999999999</v>
      </c>
      <c r="U34" s="45">
        <f t="shared" si="9"/>
        <v>220</v>
      </c>
      <c r="V34" s="45">
        <f t="shared" si="9"/>
        <v>2197.357</v>
      </c>
      <c r="W34" s="45">
        <f t="shared" si="9"/>
        <v>-283.35699999999997</v>
      </c>
      <c r="X34" s="45">
        <f t="shared" si="9"/>
        <v>283.86</v>
      </c>
      <c r="Y34" s="45">
        <f>SUM(Y35:Y40)</f>
        <v>4675.55</v>
      </c>
      <c r="Z34" s="71">
        <f t="shared" si="2"/>
        <v>3637.9500000000003</v>
      </c>
    </row>
    <row r="35" spans="1:26" ht="24.75" customHeight="1" x14ac:dyDescent="0.2">
      <c r="A35" s="46" t="s">
        <v>48</v>
      </c>
      <c r="B35" s="47" t="s">
        <v>58</v>
      </c>
      <c r="C35" s="47" t="s">
        <v>46</v>
      </c>
      <c r="D35" s="48" t="s">
        <v>16</v>
      </c>
      <c r="E35" s="47" t="s">
        <v>46</v>
      </c>
      <c r="F35" s="49" t="s">
        <v>3</v>
      </c>
      <c r="G35" s="50" t="s">
        <v>56</v>
      </c>
      <c r="H35" s="51"/>
      <c r="I35" s="38"/>
      <c r="J35" s="92" t="s">
        <v>78</v>
      </c>
      <c r="K35" s="92"/>
      <c r="L35" s="39" t="s">
        <v>11</v>
      </c>
      <c r="M35" s="40"/>
      <c r="N35" s="52" t="s">
        <v>80</v>
      </c>
      <c r="O35" s="42" t="s">
        <v>79</v>
      </c>
      <c r="P35" s="43"/>
      <c r="Q35" s="44">
        <v>550550</v>
      </c>
      <c r="R35" s="93"/>
      <c r="S35" s="94"/>
      <c r="T35" s="53">
        <v>921.1</v>
      </c>
      <c r="U35" s="53">
        <v>0</v>
      </c>
      <c r="V35" s="53">
        <v>0</v>
      </c>
      <c r="W35" s="53">
        <v>-483.5</v>
      </c>
      <c r="X35" s="53">
        <v>102.86</v>
      </c>
      <c r="Y35" s="53">
        <v>550.54999999999995</v>
      </c>
      <c r="Z35" s="70">
        <f t="shared" si="2"/>
        <v>-370.55000000000007</v>
      </c>
    </row>
    <row r="36" spans="1:26" ht="27.75" customHeight="1" x14ac:dyDescent="0.2">
      <c r="A36" s="46" t="s">
        <v>48</v>
      </c>
      <c r="B36" s="47" t="s">
        <v>58</v>
      </c>
      <c r="C36" s="47" t="s">
        <v>22</v>
      </c>
      <c r="D36" s="48" t="s">
        <v>16</v>
      </c>
      <c r="E36" s="47" t="s">
        <v>22</v>
      </c>
      <c r="F36" s="49" t="s">
        <v>3</v>
      </c>
      <c r="G36" s="50" t="s">
        <v>56</v>
      </c>
      <c r="H36" s="51"/>
      <c r="I36" s="38"/>
      <c r="J36" s="92" t="s">
        <v>75</v>
      </c>
      <c r="K36" s="92"/>
      <c r="L36" s="39" t="s">
        <v>11</v>
      </c>
      <c r="M36" s="40"/>
      <c r="N36" s="52" t="s">
        <v>77</v>
      </c>
      <c r="O36" s="42" t="s">
        <v>76</v>
      </c>
      <c r="P36" s="43"/>
      <c r="Q36" s="44">
        <v>33000</v>
      </c>
      <c r="R36" s="93"/>
      <c r="S36" s="94"/>
      <c r="T36" s="53">
        <v>10</v>
      </c>
      <c r="U36" s="53">
        <v>0</v>
      </c>
      <c r="V36" s="53">
        <v>3</v>
      </c>
      <c r="W36" s="53">
        <v>5</v>
      </c>
      <c r="X36" s="53">
        <v>13</v>
      </c>
      <c r="Y36" s="53">
        <v>33</v>
      </c>
      <c r="Z36" s="70">
        <f t="shared" si="2"/>
        <v>23</v>
      </c>
    </row>
    <row r="37" spans="1:26" ht="84.75" customHeight="1" x14ac:dyDescent="0.2">
      <c r="A37" s="46" t="s">
        <v>48</v>
      </c>
      <c r="B37" s="47" t="s">
        <v>58</v>
      </c>
      <c r="C37" s="47" t="s">
        <v>71</v>
      </c>
      <c r="D37" s="48" t="s">
        <v>16</v>
      </c>
      <c r="E37" s="47" t="s">
        <v>17</v>
      </c>
      <c r="F37" s="49" t="s">
        <v>3</v>
      </c>
      <c r="G37" s="50" t="s">
        <v>56</v>
      </c>
      <c r="H37" s="51"/>
      <c r="I37" s="38"/>
      <c r="J37" s="92" t="s">
        <v>72</v>
      </c>
      <c r="K37" s="92"/>
      <c r="L37" s="39" t="s">
        <v>11</v>
      </c>
      <c r="M37" s="40"/>
      <c r="N37" s="52" t="s">
        <v>74</v>
      </c>
      <c r="O37" s="42" t="s">
        <v>73</v>
      </c>
      <c r="P37" s="43"/>
      <c r="Q37" s="44">
        <v>461000</v>
      </c>
      <c r="R37" s="93"/>
      <c r="S37" s="94"/>
      <c r="T37" s="53">
        <v>63.5</v>
      </c>
      <c r="U37" s="53">
        <v>216.5</v>
      </c>
      <c r="V37" s="53">
        <v>12</v>
      </c>
      <c r="W37" s="53">
        <v>136.5</v>
      </c>
      <c r="X37" s="53">
        <v>22.5</v>
      </c>
      <c r="Y37" s="53">
        <v>461</v>
      </c>
      <c r="Z37" s="70">
        <f t="shared" si="2"/>
        <v>397.5</v>
      </c>
    </row>
    <row r="38" spans="1:26" ht="16.5" customHeight="1" x14ac:dyDescent="0.2">
      <c r="A38" s="46" t="s">
        <v>48</v>
      </c>
      <c r="B38" s="47" t="s">
        <v>58</v>
      </c>
      <c r="C38" s="47" t="s">
        <v>38</v>
      </c>
      <c r="D38" s="48" t="s">
        <v>16</v>
      </c>
      <c r="E38" s="47" t="s">
        <v>17</v>
      </c>
      <c r="F38" s="49" t="s">
        <v>3</v>
      </c>
      <c r="G38" s="50" t="s">
        <v>56</v>
      </c>
      <c r="H38" s="51"/>
      <c r="I38" s="38"/>
      <c r="J38" s="92" t="s">
        <v>68</v>
      </c>
      <c r="K38" s="92"/>
      <c r="L38" s="39" t="s">
        <v>67</v>
      </c>
      <c r="M38" s="40"/>
      <c r="N38" s="52" t="s">
        <v>70</v>
      </c>
      <c r="O38" s="42" t="s">
        <v>69</v>
      </c>
      <c r="P38" s="43"/>
      <c r="Q38" s="44">
        <v>65000</v>
      </c>
      <c r="R38" s="93"/>
      <c r="S38" s="94"/>
      <c r="T38" s="53">
        <v>43</v>
      </c>
      <c r="U38" s="53">
        <v>0</v>
      </c>
      <c r="V38" s="53">
        <v>0</v>
      </c>
      <c r="W38" s="53">
        <v>4</v>
      </c>
      <c r="X38" s="53">
        <v>13</v>
      </c>
      <c r="Y38" s="53">
        <v>65</v>
      </c>
      <c r="Z38" s="70">
        <f t="shared" si="2"/>
        <v>22</v>
      </c>
    </row>
    <row r="39" spans="1:26" ht="24" customHeight="1" x14ac:dyDescent="0.2">
      <c r="A39" s="46" t="s">
        <v>48</v>
      </c>
      <c r="B39" s="47" t="s">
        <v>58</v>
      </c>
      <c r="C39" s="47" t="s">
        <v>38</v>
      </c>
      <c r="D39" s="48" t="s">
        <v>16</v>
      </c>
      <c r="E39" s="47" t="s">
        <v>46</v>
      </c>
      <c r="F39" s="49" t="s">
        <v>3</v>
      </c>
      <c r="G39" s="50" t="s">
        <v>56</v>
      </c>
      <c r="H39" s="51"/>
      <c r="I39" s="38"/>
      <c r="J39" s="92" t="s">
        <v>64</v>
      </c>
      <c r="K39" s="92"/>
      <c r="L39" s="39" t="s">
        <v>11</v>
      </c>
      <c r="M39" s="40"/>
      <c r="N39" s="52" t="s">
        <v>66</v>
      </c>
      <c r="O39" s="42" t="s">
        <v>65</v>
      </c>
      <c r="P39" s="43"/>
      <c r="Q39" s="44">
        <v>66000</v>
      </c>
      <c r="R39" s="93"/>
      <c r="S39" s="94"/>
      <c r="T39" s="53">
        <v>0</v>
      </c>
      <c r="U39" s="53">
        <v>3</v>
      </c>
      <c r="V39" s="53">
        <v>9</v>
      </c>
      <c r="W39" s="53">
        <v>28.5</v>
      </c>
      <c r="X39" s="53">
        <v>1.5</v>
      </c>
      <c r="Y39" s="53">
        <v>66</v>
      </c>
      <c r="Z39" s="70">
        <f t="shared" si="2"/>
        <v>66</v>
      </c>
    </row>
    <row r="40" spans="1:26" ht="13.5" customHeight="1" x14ac:dyDescent="0.2">
      <c r="A40" s="46" t="s">
        <v>48</v>
      </c>
      <c r="B40" s="47" t="s">
        <v>58</v>
      </c>
      <c r="C40" s="47" t="s">
        <v>57</v>
      </c>
      <c r="D40" s="48" t="s">
        <v>16</v>
      </c>
      <c r="E40" s="47" t="s">
        <v>46</v>
      </c>
      <c r="F40" s="49" t="s">
        <v>3</v>
      </c>
      <c r="G40" s="50" t="s">
        <v>56</v>
      </c>
      <c r="H40" s="51"/>
      <c r="I40" s="38"/>
      <c r="J40" s="92" t="s">
        <v>60</v>
      </c>
      <c r="K40" s="92"/>
      <c r="L40" s="39" t="s">
        <v>59</v>
      </c>
      <c r="M40" s="40"/>
      <c r="N40" s="52" t="s">
        <v>63</v>
      </c>
      <c r="O40" s="42" t="s">
        <v>62</v>
      </c>
      <c r="P40" s="43"/>
      <c r="Q40" s="44">
        <v>3500000</v>
      </c>
      <c r="R40" s="93"/>
      <c r="S40" s="94"/>
      <c r="T40" s="53">
        <v>0</v>
      </c>
      <c r="U40" s="53">
        <v>0.5</v>
      </c>
      <c r="V40" s="53">
        <v>2173.357</v>
      </c>
      <c r="W40" s="53">
        <v>26.143000000000001</v>
      </c>
      <c r="X40" s="53">
        <v>131</v>
      </c>
      <c r="Y40" s="53">
        <v>3500</v>
      </c>
      <c r="Z40" s="70">
        <f t="shared" si="2"/>
        <v>3500</v>
      </c>
    </row>
    <row r="41" spans="1:26" ht="13.5" customHeight="1" x14ac:dyDescent="0.2">
      <c r="A41" s="33" t="s">
        <v>48</v>
      </c>
      <c r="B41" s="34" t="s">
        <v>47</v>
      </c>
      <c r="C41" s="34" t="s">
        <v>17</v>
      </c>
      <c r="D41" s="35" t="s">
        <v>16</v>
      </c>
      <c r="E41" s="34" t="s">
        <v>17</v>
      </c>
      <c r="F41" s="36" t="s">
        <v>3</v>
      </c>
      <c r="G41" s="37" t="s">
        <v>16</v>
      </c>
      <c r="H41" s="38"/>
      <c r="I41" s="85" t="s">
        <v>51</v>
      </c>
      <c r="J41" s="85"/>
      <c r="K41" s="85"/>
      <c r="L41" s="39" t="s">
        <v>49</v>
      </c>
      <c r="M41" s="40"/>
      <c r="N41" s="41" t="s">
        <v>55</v>
      </c>
      <c r="O41" s="42" t="s">
        <v>54</v>
      </c>
      <c r="P41" s="43"/>
      <c r="Q41" s="44">
        <v>0</v>
      </c>
      <c r="R41" s="83"/>
      <c r="S41" s="84"/>
      <c r="T41" s="45">
        <f t="shared" ref="T41:X41" si="10">T42</f>
        <v>0</v>
      </c>
      <c r="U41" s="45">
        <f t="shared" si="10"/>
        <v>0</v>
      </c>
      <c r="V41" s="45">
        <f t="shared" si="10"/>
        <v>0</v>
      </c>
      <c r="W41" s="45">
        <f t="shared" si="10"/>
        <v>0</v>
      </c>
      <c r="X41" s="45">
        <f t="shared" si="10"/>
        <v>0</v>
      </c>
      <c r="Y41" s="45">
        <f>Y42</f>
        <v>0</v>
      </c>
      <c r="Z41" s="71">
        <f t="shared" si="2"/>
        <v>0</v>
      </c>
    </row>
    <row r="42" spans="1:26" ht="13.5" customHeight="1" x14ac:dyDescent="0.2">
      <c r="A42" s="46" t="s">
        <v>48</v>
      </c>
      <c r="B42" s="47" t="s">
        <v>47</v>
      </c>
      <c r="C42" s="47" t="s">
        <v>46</v>
      </c>
      <c r="D42" s="48" t="s">
        <v>45</v>
      </c>
      <c r="E42" s="47" t="s">
        <v>4</v>
      </c>
      <c r="F42" s="49" t="s">
        <v>3</v>
      </c>
      <c r="G42" s="50" t="s">
        <v>16</v>
      </c>
      <c r="H42" s="51"/>
      <c r="I42" s="38"/>
      <c r="J42" s="92" t="s">
        <v>50</v>
      </c>
      <c r="K42" s="92"/>
      <c r="L42" s="39" t="s">
        <v>49</v>
      </c>
      <c r="M42" s="40"/>
      <c r="N42" s="52" t="s">
        <v>182</v>
      </c>
      <c r="O42" s="42" t="s">
        <v>53</v>
      </c>
      <c r="P42" s="43"/>
      <c r="Q42" s="44">
        <v>0</v>
      </c>
      <c r="R42" s="93"/>
      <c r="S42" s="94"/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70">
        <f t="shared" si="2"/>
        <v>0</v>
      </c>
    </row>
    <row r="43" spans="1:26" ht="13.5" customHeight="1" x14ac:dyDescent="0.2">
      <c r="A43" s="33" t="s">
        <v>8</v>
      </c>
      <c r="B43" s="34" t="s">
        <v>17</v>
      </c>
      <c r="C43" s="34" t="s">
        <v>17</v>
      </c>
      <c r="D43" s="35" t="s">
        <v>16</v>
      </c>
      <c r="E43" s="34" t="s">
        <v>17</v>
      </c>
      <c r="F43" s="36" t="s">
        <v>3</v>
      </c>
      <c r="G43" s="37" t="s">
        <v>16</v>
      </c>
      <c r="H43" s="85" t="s">
        <v>15</v>
      </c>
      <c r="I43" s="85"/>
      <c r="J43" s="85"/>
      <c r="K43" s="85"/>
      <c r="L43" s="39" t="s">
        <v>11</v>
      </c>
      <c r="M43" s="40"/>
      <c r="N43" s="41" t="s">
        <v>44</v>
      </c>
      <c r="O43" s="42" t="s">
        <v>43</v>
      </c>
      <c r="P43" s="43"/>
      <c r="Q43" s="44">
        <v>520153839.97000003</v>
      </c>
      <c r="R43" s="83"/>
      <c r="S43" s="84"/>
      <c r="T43" s="45">
        <f t="shared" ref="T43:X43" si="11">T44+T49</f>
        <v>272476.2</v>
      </c>
      <c r="U43" s="45">
        <f t="shared" si="11"/>
        <v>10431.4</v>
      </c>
      <c r="V43" s="45">
        <f t="shared" si="11"/>
        <v>163113.56896999999</v>
      </c>
      <c r="W43" s="45">
        <f t="shared" si="11"/>
        <v>68672.771000000008</v>
      </c>
      <c r="X43" s="45">
        <f t="shared" si="11"/>
        <v>-257.30000000000007</v>
      </c>
      <c r="Y43" s="45">
        <f>Y44+Y49</f>
        <v>520153.83997000003</v>
      </c>
      <c r="Z43" s="71">
        <f t="shared" si="2"/>
        <v>247677.63997000002</v>
      </c>
    </row>
    <row r="44" spans="1:26" ht="24.75" customHeight="1" x14ac:dyDescent="0.2">
      <c r="A44" s="33" t="s">
        <v>8</v>
      </c>
      <c r="B44" s="34" t="s">
        <v>22</v>
      </c>
      <c r="C44" s="34" t="s">
        <v>17</v>
      </c>
      <c r="D44" s="35" t="s">
        <v>16</v>
      </c>
      <c r="E44" s="34" t="s">
        <v>17</v>
      </c>
      <c r="F44" s="36" t="s">
        <v>3</v>
      </c>
      <c r="G44" s="37" t="s">
        <v>16</v>
      </c>
      <c r="H44" s="38"/>
      <c r="I44" s="85" t="s">
        <v>24</v>
      </c>
      <c r="J44" s="85"/>
      <c r="K44" s="85"/>
      <c r="L44" s="39" t="s">
        <v>11</v>
      </c>
      <c r="M44" s="40"/>
      <c r="N44" s="41" t="s">
        <v>42</v>
      </c>
      <c r="O44" s="42" t="s">
        <v>41</v>
      </c>
      <c r="P44" s="43"/>
      <c r="Q44" s="44">
        <v>520156156.11000001</v>
      </c>
      <c r="R44" s="83"/>
      <c r="S44" s="84"/>
      <c r="T44" s="45">
        <f t="shared" ref="T44:X44" si="12">SUM(T45:T48)</f>
        <v>272476.2</v>
      </c>
      <c r="U44" s="45">
        <f t="shared" si="12"/>
        <v>10431.4</v>
      </c>
      <c r="V44" s="45">
        <f t="shared" si="12"/>
        <v>163115.88511</v>
      </c>
      <c r="W44" s="45">
        <f t="shared" si="12"/>
        <v>68672.771000000008</v>
      </c>
      <c r="X44" s="45">
        <f t="shared" si="12"/>
        <v>-257.30000000000007</v>
      </c>
      <c r="Y44" s="45">
        <f>SUM(Y45:Y48)</f>
        <v>520156.15611000004</v>
      </c>
      <c r="Z44" s="71">
        <f t="shared" si="2"/>
        <v>247679.95611000003</v>
      </c>
    </row>
    <row r="45" spans="1:26" ht="21.75" customHeight="1" x14ac:dyDescent="0.2">
      <c r="A45" s="46" t="s">
        <v>8</v>
      </c>
      <c r="B45" s="47" t="s">
        <v>22</v>
      </c>
      <c r="C45" s="47" t="s">
        <v>38</v>
      </c>
      <c r="D45" s="48" t="s">
        <v>16</v>
      </c>
      <c r="E45" s="47" t="s">
        <v>17</v>
      </c>
      <c r="F45" s="49" t="s">
        <v>3</v>
      </c>
      <c r="G45" s="50" t="s">
        <v>2</v>
      </c>
      <c r="H45" s="51"/>
      <c r="I45" s="38"/>
      <c r="J45" s="92" t="s">
        <v>37</v>
      </c>
      <c r="K45" s="92"/>
      <c r="L45" s="39" t="s">
        <v>11</v>
      </c>
      <c r="M45" s="40"/>
      <c r="N45" s="52" t="s">
        <v>40</v>
      </c>
      <c r="O45" s="42" t="s">
        <v>39</v>
      </c>
      <c r="P45" s="43"/>
      <c r="Q45" s="44">
        <v>36502400</v>
      </c>
      <c r="R45" s="93"/>
      <c r="S45" s="94"/>
      <c r="T45" s="53">
        <v>36130</v>
      </c>
      <c r="U45" s="53">
        <v>0</v>
      </c>
      <c r="V45" s="53">
        <v>0</v>
      </c>
      <c r="W45" s="53">
        <v>0</v>
      </c>
      <c r="X45" s="53">
        <v>372.4</v>
      </c>
      <c r="Y45" s="53">
        <v>36502.400000000001</v>
      </c>
      <c r="Z45" s="70">
        <f t="shared" si="2"/>
        <v>372.40000000000146</v>
      </c>
    </row>
    <row r="46" spans="1:26" ht="27" customHeight="1" x14ac:dyDescent="0.2">
      <c r="A46" s="46" t="s">
        <v>8</v>
      </c>
      <c r="B46" s="47" t="s">
        <v>22</v>
      </c>
      <c r="C46" s="47" t="s">
        <v>34</v>
      </c>
      <c r="D46" s="48" t="s">
        <v>16</v>
      </c>
      <c r="E46" s="47" t="s">
        <v>17</v>
      </c>
      <c r="F46" s="49" t="s">
        <v>3</v>
      </c>
      <c r="G46" s="50" t="s">
        <v>2</v>
      </c>
      <c r="H46" s="51"/>
      <c r="I46" s="38"/>
      <c r="J46" s="92" t="s">
        <v>33</v>
      </c>
      <c r="K46" s="92"/>
      <c r="L46" s="39" t="s">
        <v>11</v>
      </c>
      <c r="M46" s="40"/>
      <c r="N46" s="52" t="s">
        <v>36</v>
      </c>
      <c r="O46" s="42" t="s">
        <v>35</v>
      </c>
      <c r="P46" s="43"/>
      <c r="Q46" s="44">
        <v>244936667.11000001</v>
      </c>
      <c r="R46" s="93"/>
      <c r="S46" s="94"/>
      <c r="T46" s="53">
        <v>29889.1</v>
      </c>
      <c r="U46" s="53">
        <v>0</v>
      </c>
      <c r="V46" s="53">
        <v>154471.28511</v>
      </c>
      <c r="W46" s="53">
        <v>60653.082000000002</v>
      </c>
      <c r="X46" s="53">
        <v>504</v>
      </c>
      <c r="Y46" s="53">
        <v>244936.66711000001</v>
      </c>
      <c r="Z46" s="70">
        <f t="shared" si="2"/>
        <v>215047.56711</v>
      </c>
    </row>
    <row r="47" spans="1:26" ht="21.75" customHeight="1" x14ac:dyDescent="0.2">
      <c r="A47" s="46" t="s">
        <v>8</v>
      </c>
      <c r="B47" s="47" t="s">
        <v>22</v>
      </c>
      <c r="C47" s="47" t="s">
        <v>30</v>
      </c>
      <c r="D47" s="48" t="s">
        <v>16</v>
      </c>
      <c r="E47" s="47" t="s">
        <v>17</v>
      </c>
      <c r="F47" s="49" t="s">
        <v>3</v>
      </c>
      <c r="G47" s="50" t="s">
        <v>2</v>
      </c>
      <c r="H47" s="51"/>
      <c r="I47" s="38"/>
      <c r="J47" s="92" t="s">
        <v>28</v>
      </c>
      <c r="K47" s="92"/>
      <c r="L47" s="39" t="s">
        <v>11</v>
      </c>
      <c r="M47" s="40"/>
      <c r="N47" s="52" t="s">
        <v>32</v>
      </c>
      <c r="O47" s="42" t="s">
        <v>31</v>
      </c>
      <c r="P47" s="43"/>
      <c r="Q47" s="44">
        <v>208967600</v>
      </c>
      <c r="R47" s="93"/>
      <c r="S47" s="94"/>
      <c r="T47" s="53">
        <v>198577.1</v>
      </c>
      <c r="U47" s="53">
        <v>0</v>
      </c>
      <c r="V47" s="53">
        <v>530.4</v>
      </c>
      <c r="W47" s="53">
        <v>4695.8</v>
      </c>
      <c r="X47" s="53">
        <v>-1133.7</v>
      </c>
      <c r="Y47" s="53">
        <v>208967.6</v>
      </c>
      <c r="Z47" s="70">
        <f t="shared" si="2"/>
        <v>10390.5</v>
      </c>
    </row>
    <row r="48" spans="1:26" ht="13.5" customHeight="1" x14ac:dyDescent="0.2">
      <c r="A48" s="46" t="s">
        <v>8</v>
      </c>
      <c r="B48" s="47" t="s">
        <v>22</v>
      </c>
      <c r="C48" s="47" t="s">
        <v>25</v>
      </c>
      <c r="D48" s="48" t="s">
        <v>16</v>
      </c>
      <c r="E48" s="47" t="s">
        <v>17</v>
      </c>
      <c r="F48" s="49" t="s">
        <v>3</v>
      </c>
      <c r="G48" s="50" t="s">
        <v>2</v>
      </c>
      <c r="H48" s="51"/>
      <c r="I48" s="38"/>
      <c r="J48" s="92" t="s">
        <v>23</v>
      </c>
      <c r="K48" s="92"/>
      <c r="L48" s="39" t="s">
        <v>11</v>
      </c>
      <c r="M48" s="40"/>
      <c r="N48" s="52" t="s">
        <v>27</v>
      </c>
      <c r="O48" s="42" t="s">
        <v>26</v>
      </c>
      <c r="P48" s="43"/>
      <c r="Q48" s="44">
        <v>29749489</v>
      </c>
      <c r="R48" s="93"/>
      <c r="S48" s="94"/>
      <c r="T48" s="53">
        <v>7880</v>
      </c>
      <c r="U48" s="53">
        <v>10431.4</v>
      </c>
      <c r="V48" s="53">
        <v>8114.2</v>
      </c>
      <c r="W48" s="53">
        <v>3323.8890000000001</v>
      </c>
      <c r="X48" s="53">
        <v>0</v>
      </c>
      <c r="Y48" s="53">
        <v>29749.489000000001</v>
      </c>
      <c r="Z48" s="70">
        <f t="shared" si="2"/>
        <v>21869.489000000001</v>
      </c>
    </row>
    <row r="49" spans="1:26" ht="36" customHeight="1" x14ac:dyDescent="0.2">
      <c r="A49" s="33" t="s">
        <v>8</v>
      </c>
      <c r="B49" s="34" t="s">
        <v>7</v>
      </c>
      <c r="C49" s="34" t="s">
        <v>17</v>
      </c>
      <c r="D49" s="35" t="s">
        <v>16</v>
      </c>
      <c r="E49" s="34" t="s">
        <v>17</v>
      </c>
      <c r="F49" s="36" t="s">
        <v>3</v>
      </c>
      <c r="G49" s="37" t="s">
        <v>16</v>
      </c>
      <c r="H49" s="38"/>
      <c r="I49" s="85" t="s">
        <v>14</v>
      </c>
      <c r="J49" s="85"/>
      <c r="K49" s="85"/>
      <c r="L49" s="39" t="s">
        <v>12</v>
      </c>
      <c r="M49" s="40"/>
      <c r="N49" s="41" t="s">
        <v>21</v>
      </c>
      <c r="O49" s="42" t="s">
        <v>20</v>
      </c>
      <c r="P49" s="43"/>
      <c r="Q49" s="44">
        <v>-2316.14</v>
      </c>
      <c r="R49" s="83"/>
      <c r="S49" s="84"/>
      <c r="T49" s="45">
        <f t="shared" ref="T49:X49" si="13">T50</f>
        <v>0</v>
      </c>
      <c r="U49" s="45">
        <f t="shared" si="13"/>
        <v>0</v>
      </c>
      <c r="V49" s="45">
        <f t="shared" si="13"/>
        <v>-2.3161399999999999</v>
      </c>
      <c r="W49" s="45">
        <f t="shared" si="13"/>
        <v>0</v>
      </c>
      <c r="X49" s="45">
        <f t="shared" si="13"/>
        <v>0</v>
      </c>
      <c r="Y49" s="45">
        <f>Y50</f>
        <v>-2.3161399999999999</v>
      </c>
      <c r="Z49" s="71">
        <f t="shared" si="2"/>
        <v>-2.3161399999999999</v>
      </c>
    </row>
    <row r="50" spans="1:26" ht="35.25" customHeight="1" thickBot="1" x14ac:dyDescent="0.25">
      <c r="A50" s="46" t="s">
        <v>8</v>
      </c>
      <c r="B50" s="47" t="s">
        <v>7</v>
      </c>
      <c r="C50" s="47" t="s">
        <v>17</v>
      </c>
      <c r="D50" s="48" t="s">
        <v>16</v>
      </c>
      <c r="E50" s="47" t="s">
        <v>4</v>
      </c>
      <c r="F50" s="49" t="s">
        <v>3</v>
      </c>
      <c r="G50" s="50" t="s">
        <v>2</v>
      </c>
      <c r="H50" s="51"/>
      <c r="I50" s="38"/>
      <c r="J50" s="92" t="s">
        <v>13</v>
      </c>
      <c r="K50" s="92"/>
      <c r="L50" s="39" t="s">
        <v>12</v>
      </c>
      <c r="M50" s="40"/>
      <c r="N50" s="52" t="s">
        <v>19</v>
      </c>
      <c r="O50" s="42" t="s">
        <v>18</v>
      </c>
      <c r="P50" s="43"/>
      <c r="Q50" s="44">
        <v>-2316.14</v>
      </c>
      <c r="R50" s="93"/>
      <c r="S50" s="94"/>
      <c r="T50" s="53">
        <v>0</v>
      </c>
      <c r="U50" s="53">
        <v>0</v>
      </c>
      <c r="V50" s="53">
        <v>-2.3161399999999999</v>
      </c>
      <c r="W50" s="53"/>
      <c r="X50" s="53"/>
      <c r="Y50" s="53">
        <v>-2.3161399999999999</v>
      </c>
      <c r="Z50" s="70">
        <f t="shared" si="2"/>
        <v>-2.3161399999999999</v>
      </c>
    </row>
    <row r="51" spans="1:26" ht="0.75" customHeight="1" thickBot="1" x14ac:dyDescent="0.25">
      <c r="A51" s="72" t="s">
        <v>8</v>
      </c>
      <c r="B51" s="54" t="s">
        <v>7</v>
      </c>
      <c r="C51" s="54" t="s">
        <v>6</v>
      </c>
      <c r="D51" s="54" t="s">
        <v>5</v>
      </c>
      <c r="E51" s="54" t="s">
        <v>4</v>
      </c>
      <c r="F51" s="54" t="s">
        <v>3</v>
      </c>
      <c r="G51" s="54" t="s">
        <v>2</v>
      </c>
      <c r="H51" s="55"/>
      <c r="I51" s="55"/>
      <c r="J51" s="55"/>
      <c r="K51" s="55"/>
      <c r="L51" s="55" t="s">
        <v>11</v>
      </c>
      <c r="M51" s="55"/>
      <c r="N51" s="56" t="s">
        <v>10</v>
      </c>
      <c r="O51" s="54" t="s">
        <v>9</v>
      </c>
      <c r="P51" s="54"/>
      <c r="Q51" s="57">
        <v>705552628.97000003</v>
      </c>
      <c r="R51" s="58"/>
      <c r="S51" s="59"/>
      <c r="T51" s="60">
        <v>705552628.97000003</v>
      </c>
      <c r="U51" s="60">
        <v>705552628.97000003</v>
      </c>
      <c r="V51" s="60">
        <v>705552628.97000003</v>
      </c>
      <c r="W51" s="60">
        <v>705552628.97000003</v>
      </c>
      <c r="X51" s="60">
        <v>705552628.97000003</v>
      </c>
      <c r="Y51" s="60">
        <v>705552628.97000003</v>
      </c>
      <c r="Z51" s="61">
        <f t="shared" si="2"/>
        <v>0</v>
      </c>
    </row>
    <row r="52" spans="1:26" ht="12.75" customHeight="1" x14ac:dyDescent="0.2">
      <c r="A52" s="73"/>
      <c r="B52" s="62"/>
      <c r="C52" s="62"/>
      <c r="D52" s="62"/>
      <c r="E52" s="62"/>
      <c r="F52" s="62"/>
      <c r="G52" s="62"/>
      <c r="H52" s="63"/>
      <c r="I52" s="63"/>
      <c r="J52" s="63"/>
      <c r="K52" s="63"/>
      <c r="L52" s="63"/>
      <c r="M52" s="63"/>
      <c r="N52" s="17" t="s">
        <v>0</v>
      </c>
      <c r="O52" s="74"/>
      <c r="P52" s="18"/>
      <c r="Q52" s="75">
        <v>705552628.97000003</v>
      </c>
      <c r="R52" s="76">
        <v>0</v>
      </c>
      <c r="S52" s="77">
        <v>0</v>
      </c>
      <c r="T52" s="78">
        <f t="shared" ref="T52:Y52" si="14">T43+T11</f>
        <v>428685.22600000002</v>
      </c>
      <c r="U52" s="78">
        <f t="shared" si="14"/>
        <v>20070.116999999998</v>
      </c>
      <c r="V52" s="78">
        <f t="shared" si="14"/>
        <v>166121.27596999999</v>
      </c>
      <c r="W52" s="78">
        <f t="shared" si="14"/>
        <v>79824.847000000009</v>
      </c>
      <c r="X52" s="78">
        <f t="shared" si="14"/>
        <v>4190.012999999999</v>
      </c>
      <c r="Y52" s="78">
        <f t="shared" si="14"/>
        <v>705552.62896999996</v>
      </c>
      <c r="Z52" s="79">
        <f t="shared" si="2"/>
        <v>276867.40296999994</v>
      </c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4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.1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</sheetData>
  <mergeCells count="87">
    <mergeCell ref="R47:S47"/>
    <mergeCell ref="J48:K48"/>
    <mergeCell ref="R48:S48"/>
    <mergeCell ref="J50:K50"/>
    <mergeCell ref="R50:S50"/>
    <mergeCell ref="I49:K49"/>
    <mergeCell ref="R49:S49"/>
    <mergeCell ref="J42:K42"/>
    <mergeCell ref="R42:S42"/>
    <mergeCell ref="J45:K45"/>
    <mergeCell ref="R45:S45"/>
    <mergeCell ref="I44:K44"/>
    <mergeCell ref="R44:S44"/>
    <mergeCell ref="H43:K43"/>
    <mergeCell ref="J24:K24"/>
    <mergeCell ref="R24:S24"/>
    <mergeCell ref="J25:K25"/>
    <mergeCell ref="R25:S25"/>
    <mergeCell ref="J27:K27"/>
    <mergeCell ref="R27:S27"/>
    <mergeCell ref="J18:K18"/>
    <mergeCell ref="R18:S18"/>
    <mergeCell ref="J20:K20"/>
    <mergeCell ref="R20:S20"/>
    <mergeCell ref="J21:K21"/>
    <mergeCell ref="R21:S21"/>
    <mergeCell ref="J46:K46"/>
    <mergeCell ref="R46:S46"/>
    <mergeCell ref="J47:K47"/>
    <mergeCell ref="I34:K34"/>
    <mergeCell ref="R34:S34"/>
    <mergeCell ref="I41:K41"/>
    <mergeCell ref="R41:S41"/>
    <mergeCell ref="R36:S36"/>
    <mergeCell ref="J37:K37"/>
    <mergeCell ref="R37:S37"/>
    <mergeCell ref="J38:K38"/>
    <mergeCell ref="R38:S38"/>
    <mergeCell ref="J39:K39"/>
    <mergeCell ref="R39:S39"/>
    <mergeCell ref="J40:K40"/>
    <mergeCell ref="R40:S40"/>
    <mergeCell ref="J35:K35"/>
    <mergeCell ref="R35:S35"/>
    <mergeCell ref="J36:K36"/>
    <mergeCell ref="I28:K28"/>
    <mergeCell ref="R28:S28"/>
    <mergeCell ref="I31:K31"/>
    <mergeCell ref="R31:S31"/>
    <mergeCell ref="J29:K29"/>
    <mergeCell ref="R29:S29"/>
    <mergeCell ref="J32:K32"/>
    <mergeCell ref="R32:S32"/>
    <mergeCell ref="J33:K33"/>
    <mergeCell ref="R33:S33"/>
    <mergeCell ref="I14:K14"/>
    <mergeCell ref="R14:S14"/>
    <mergeCell ref="I19:K19"/>
    <mergeCell ref="R19:S19"/>
    <mergeCell ref="J30:K30"/>
    <mergeCell ref="R30:S30"/>
    <mergeCell ref="I22:K22"/>
    <mergeCell ref="R22:S22"/>
    <mergeCell ref="I26:K26"/>
    <mergeCell ref="R26:S26"/>
    <mergeCell ref="J15:K15"/>
    <mergeCell ref="R15:S15"/>
    <mergeCell ref="J16:K16"/>
    <mergeCell ref="R16:S16"/>
    <mergeCell ref="J17:K17"/>
    <mergeCell ref="R17:S17"/>
    <mergeCell ref="A5:Z5"/>
    <mergeCell ref="A4:Z4"/>
    <mergeCell ref="A6:Z6"/>
    <mergeCell ref="R43:S43"/>
    <mergeCell ref="I12:K12"/>
    <mergeCell ref="R12:S12"/>
    <mergeCell ref="A8:G9"/>
    <mergeCell ref="A10:G10"/>
    <mergeCell ref="J13:K13"/>
    <mergeCell ref="R13:S13"/>
    <mergeCell ref="N8:N9"/>
    <mergeCell ref="H11:K11"/>
    <mergeCell ref="R11:S11"/>
    <mergeCell ref="T8:Z8"/>
    <mergeCell ref="J23:K23"/>
    <mergeCell ref="R23:S23"/>
  </mergeCells>
  <printOptions horizontalCentered="1"/>
  <pageMargins left="0.39370078740157499" right="0.39370078740157499" top="0.39370078740157499" bottom="0.39370078740157499" header="0.196850393700787" footer="0.196850393700787"/>
  <pageSetup paperSize="9"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zoomScale="80" zoomScaleNormal="80" workbookViewId="0">
      <selection activeCell="K36" sqref="K36"/>
    </sheetView>
  </sheetViews>
  <sheetFormatPr defaultRowHeight="12.75" x14ac:dyDescent="0.2"/>
  <cols>
    <col min="1" max="1" width="46.5703125" style="137" customWidth="1"/>
    <col min="2" max="2" width="12.7109375" style="137" customWidth="1"/>
    <col min="3" max="9" width="19.42578125" style="137" customWidth="1"/>
    <col min="10" max="10" width="18.28515625" style="106" customWidth="1"/>
    <col min="11" max="11" width="22.5703125" style="106" customWidth="1"/>
    <col min="12" max="12" width="15.5703125" style="106" customWidth="1"/>
    <col min="13" max="206" width="9.140625" style="106" customWidth="1"/>
    <col min="207" max="16384" width="9.140625" style="106"/>
  </cols>
  <sheetData>
    <row r="1" spans="1:13" ht="15.75" customHeight="1" x14ac:dyDescent="0.2">
      <c r="A1" s="103"/>
      <c r="B1" s="103"/>
      <c r="C1" s="103"/>
      <c r="D1" s="103"/>
      <c r="E1" s="103"/>
      <c r="F1" s="103"/>
      <c r="G1" s="103"/>
      <c r="H1" s="103"/>
      <c r="I1" s="103"/>
      <c r="J1" s="104"/>
      <c r="K1" s="105"/>
    </row>
    <row r="2" spans="1:13" ht="36" customHeight="1" x14ac:dyDescent="0.3">
      <c r="A2" s="107" t="s">
        <v>186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3" ht="12.75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4"/>
      <c r="K3" s="105"/>
      <c r="M3" s="109"/>
    </row>
    <row r="4" spans="1:13" ht="12.75" customHeight="1" x14ac:dyDescent="0.2">
      <c r="A4" s="108"/>
      <c r="B4" s="108"/>
      <c r="C4" s="108"/>
      <c r="D4" s="108"/>
      <c r="E4" s="108"/>
      <c r="F4" s="108"/>
      <c r="G4" s="108"/>
      <c r="H4" s="108"/>
      <c r="I4" s="108"/>
      <c r="J4" s="104"/>
      <c r="K4" s="110" t="s">
        <v>180</v>
      </c>
      <c r="M4" s="109"/>
    </row>
    <row r="5" spans="1:13" ht="29.25" customHeight="1" x14ac:dyDescent="0.2">
      <c r="A5" s="111" t="s">
        <v>187</v>
      </c>
      <c r="B5" s="111" t="s">
        <v>188</v>
      </c>
      <c r="C5" s="112" t="s">
        <v>189</v>
      </c>
      <c r="D5" s="112"/>
      <c r="E5" s="112"/>
      <c r="F5" s="112"/>
      <c r="G5" s="112"/>
      <c r="H5" s="112"/>
      <c r="I5" s="112"/>
      <c r="J5" s="112"/>
      <c r="K5" s="112"/>
      <c r="M5" s="113"/>
    </row>
    <row r="6" spans="1:13" ht="108.75" customHeight="1" x14ac:dyDescent="0.2">
      <c r="A6" s="111"/>
      <c r="B6" s="111"/>
      <c r="C6" s="114" t="s">
        <v>190</v>
      </c>
      <c r="D6" s="115" t="s">
        <v>191</v>
      </c>
      <c r="E6" s="115" t="s">
        <v>192</v>
      </c>
      <c r="F6" s="115" t="s">
        <v>193</v>
      </c>
      <c r="G6" s="115" t="s">
        <v>194</v>
      </c>
      <c r="H6" s="115" t="s">
        <v>195</v>
      </c>
      <c r="I6" s="115" t="s">
        <v>196</v>
      </c>
      <c r="J6" s="115" t="s">
        <v>197</v>
      </c>
      <c r="K6" s="115" t="s">
        <v>179</v>
      </c>
      <c r="M6" s="109"/>
    </row>
    <row r="7" spans="1:13" ht="12.75" customHeight="1" x14ac:dyDescent="0.2">
      <c r="A7" s="116">
        <v>1</v>
      </c>
      <c r="B7" s="116">
        <v>2</v>
      </c>
      <c r="C7" s="116">
        <v>3</v>
      </c>
      <c r="D7" s="116">
        <v>4</v>
      </c>
      <c r="E7" s="116">
        <v>5</v>
      </c>
      <c r="F7" s="116">
        <v>6</v>
      </c>
      <c r="G7" s="116">
        <v>7</v>
      </c>
      <c r="H7" s="116"/>
      <c r="I7" s="116"/>
      <c r="J7" s="116">
        <v>8</v>
      </c>
      <c r="K7" s="116">
        <v>9</v>
      </c>
    </row>
    <row r="8" spans="1:13" ht="15" customHeight="1" x14ac:dyDescent="0.2">
      <c r="A8" s="117" t="s">
        <v>198</v>
      </c>
      <c r="B8" s="118" t="s">
        <v>46</v>
      </c>
      <c r="C8" s="119">
        <f t="shared" ref="C8:K8" si="0">SUM(C9:C13)</f>
        <v>57562.700000000004</v>
      </c>
      <c r="D8" s="119">
        <f t="shared" si="0"/>
        <v>2653.5</v>
      </c>
      <c r="E8" s="119">
        <f t="shared" si="0"/>
        <v>3664.7</v>
      </c>
      <c r="F8" s="119">
        <f t="shared" si="0"/>
        <v>2753.2</v>
      </c>
      <c r="G8" s="119">
        <f t="shared" si="0"/>
        <v>-1775.9</v>
      </c>
      <c r="H8" s="119">
        <f t="shared" si="0"/>
        <v>-2721.2000000000003</v>
      </c>
      <c r="I8" s="119">
        <f t="shared" si="0"/>
        <v>35.570000000000022</v>
      </c>
      <c r="J8" s="119">
        <f t="shared" si="0"/>
        <v>62172.570000000007</v>
      </c>
      <c r="K8" s="119">
        <f t="shared" si="0"/>
        <v>4609.869999999999</v>
      </c>
    </row>
    <row r="9" spans="1:13" ht="45" x14ac:dyDescent="0.2">
      <c r="A9" s="120" t="s">
        <v>199</v>
      </c>
      <c r="B9" s="121" t="s">
        <v>200</v>
      </c>
      <c r="C9" s="122">
        <v>15.2</v>
      </c>
      <c r="D9" s="123">
        <v>0</v>
      </c>
      <c r="E9" s="123">
        <v>0</v>
      </c>
      <c r="F9" s="123">
        <v>0</v>
      </c>
      <c r="G9" s="123">
        <v>0</v>
      </c>
      <c r="H9" s="123">
        <v>-15.2</v>
      </c>
      <c r="I9" s="123"/>
      <c r="J9" s="124">
        <f>C9+K9</f>
        <v>0</v>
      </c>
      <c r="K9" s="124">
        <f>SUM(D9:I9)</f>
        <v>-15.2</v>
      </c>
    </row>
    <row r="10" spans="1:13" ht="60" x14ac:dyDescent="0.2">
      <c r="A10" s="120" t="s">
        <v>201</v>
      </c>
      <c r="B10" s="121" t="s">
        <v>202</v>
      </c>
      <c r="C10" s="122">
        <v>28199.9</v>
      </c>
      <c r="D10" s="123">
        <v>38</v>
      </c>
      <c r="E10" s="123">
        <v>-495.3</v>
      </c>
      <c r="F10" s="123">
        <v>2148</v>
      </c>
      <c r="G10" s="123">
        <v>0</v>
      </c>
      <c r="H10" s="123">
        <v>-48.6</v>
      </c>
      <c r="I10" s="123">
        <f>282.6</f>
        <v>282.60000000000002</v>
      </c>
      <c r="J10" s="124">
        <f t="shared" ref="J10:J32" si="1">C10+K10</f>
        <v>30124.600000000002</v>
      </c>
      <c r="K10" s="124">
        <f t="shared" ref="K10:K13" si="2">SUM(D10:I10)</f>
        <v>1924.7000000000003</v>
      </c>
    </row>
    <row r="11" spans="1:13" ht="15" x14ac:dyDescent="0.2">
      <c r="A11" s="120" t="s">
        <v>203</v>
      </c>
      <c r="B11" s="121" t="s">
        <v>204</v>
      </c>
      <c r="C11" s="122">
        <v>0.2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/>
      <c r="J11" s="124">
        <f t="shared" si="1"/>
        <v>0.2</v>
      </c>
      <c r="K11" s="124">
        <f t="shared" si="2"/>
        <v>0</v>
      </c>
    </row>
    <row r="12" spans="1:13" ht="15" x14ac:dyDescent="0.2">
      <c r="A12" s="120" t="s">
        <v>205</v>
      </c>
      <c r="B12" s="121" t="s">
        <v>206</v>
      </c>
      <c r="C12" s="122">
        <v>550</v>
      </c>
      <c r="D12" s="123">
        <v>0</v>
      </c>
      <c r="E12" s="123">
        <v>0</v>
      </c>
      <c r="F12" s="123">
        <v>0</v>
      </c>
      <c r="G12" s="123">
        <v>0</v>
      </c>
      <c r="H12" s="123">
        <v>0</v>
      </c>
      <c r="I12" s="123"/>
      <c r="J12" s="124">
        <f t="shared" si="1"/>
        <v>550</v>
      </c>
      <c r="K12" s="124">
        <f t="shared" si="2"/>
        <v>0</v>
      </c>
    </row>
    <row r="13" spans="1:13" ht="15" x14ac:dyDescent="0.2">
      <c r="A13" s="120" t="s">
        <v>207</v>
      </c>
      <c r="B13" s="121" t="s">
        <v>208</v>
      </c>
      <c r="C13" s="122">
        <v>28797.4</v>
      </c>
      <c r="D13" s="123">
        <v>2615.5</v>
      </c>
      <c r="E13" s="125">
        <v>4160</v>
      </c>
      <c r="F13" s="123">
        <v>605.20000000000005</v>
      </c>
      <c r="G13" s="123">
        <v>-1775.9</v>
      </c>
      <c r="H13" s="123">
        <v>-2657.4</v>
      </c>
      <c r="I13" s="123">
        <f>-250+2.97</f>
        <v>-247.03</v>
      </c>
      <c r="J13" s="124">
        <f t="shared" si="1"/>
        <v>31497.77</v>
      </c>
      <c r="K13" s="124">
        <f t="shared" si="2"/>
        <v>2700.369999999999</v>
      </c>
      <c r="L13" s="126"/>
    </row>
    <row r="14" spans="1:13" ht="14.25" x14ac:dyDescent="0.2">
      <c r="A14" s="117" t="s">
        <v>209</v>
      </c>
      <c r="B14" s="118" t="s">
        <v>22</v>
      </c>
      <c r="C14" s="119">
        <f>C15</f>
        <v>1153.9000000000001</v>
      </c>
      <c r="D14" s="119">
        <f t="shared" ref="D14:K14" si="3">D15</f>
        <v>0</v>
      </c>
      <c r="E14" s="119">
        <f t="shared" si="3"/>
        <v>0</v>
      </c>
      <c r="F14" s="119">
        <f t="shared" si="3"/>
        <v>0</v>
      </c>
      <c r="G14" s="119">
        <f t="shared" si="3"/>
        <v>0</v>
      </c>
      <c r="H14" s="119">
        <f t="shared" si="3"/>
        <v>16.600000000000001</v>
      </c>
      <c r="I14" s="119">
        <f t="shared" si="3"/>
        <v>30</v>
      </c>
      <c r="J14" s="119">
        <f t="shared" si="3"/>
        <v>1200.5</v>
      </c>
      <c r="K14" s="119">
        <f t="shared" si="3"/>
        <v>46.6</v>
      </c>
    </row>
    <row r="15" spans="1:13" s="127" customFormat="1" ht="15" x14ac:dyDescent="0.2">
      <c r="A15" s="120" t="s">
        <v>210</v>
      </c>
      <c r="B15" s="121" t="s">
        <v>211</v>
      </c>
      <c r="C15" s="122">
        <v>1153.9000000000001</v>
      </c>
      <c r="D15" s="123">
        <v>0</v>
      </c>
      <c r="E15" s="123">
        <v>0</v>
      </c>
      <c r="F15" s="123">
        <v>0</v>
      </c>
      <c r="G15" s="123">
        <v>0</v>
      </c>
      <c r="H15" s="123">
        <v>16.600000000000001</v>
      </c>
      <c r="I15" s="123">
        <v>30</v>
      </c>
      <c r="J15" s="124">
        <f t="shared" si="1"/>
        <v>1200.5</v>
      </c>
      <c r="K15" s="124">
        <f>SUM(D15:I15)</f>
        <v>46.6</v>
      </c>
    </row>
    <row r="16" spans="1:13" s="127" customFormat="1" ht="42.75" x14ac:dyDescent="0.2">
      <c r="A16" s="117" t="s">
        <v>212</v>
      </c>
      <c r="B16" s="128" t="s">
        <v>136</v>
      </c>
      <c r="C16" s="119">
        <f>C17</f>
        <v>0</v>
      </c>
      <c r="D16" s="119">
        <f t="shared" ref="D16:K16" si="4">D17</f>
        <v>252.3</v>
      </c>
      <c r="E16" s="119">
        <f t="shared" si="4"/>
        <v>0</v>
      </c>
      <c r="F16" s="119">
        <f t="shared" si="4"/>
        <v>100</v>
      </c>
      <c r="G16" s="119">
        <f t="shared" si="4"/>
        <v>0</v>
      </c>
      <c r="H16" s="119">
        <f t="shared" si="4"/>
        <v>-97</v>
      </c>
      <c r="I16" s="119">
        <f t="shared" si="4"/>
        <v>0</v>
      </c>
      <c r="J16" s="119">
        <f t="shared" si="4"/>
        <v>255.3</v>
      </c>
      <c r="K16" s="119">
        <f t="shared" si="4"/>
        <v>255.3</v>
      </c>
      <c r="L16" s="106"/>
    </row>
    <row r="17" spans="1:12" s="127" customFormat="1" ht="15" x14ac:dyDescent="0.2">
      <c r="A17" s="120" t="s">
        <v>213</v>
      </c>
      <c r="B17" s="129" t="s">
        <v>214</v>
      </c>
      <c r="C17" s="122">
        <v>0</v>
      </c>
      <c r="D17" s="123">
        <v>252.3</v>
      </c>
      <c r="E17" s="123">
        <v>0</v>
      </c>
      <c r="F17" s="123">
        <v>100</v>
      </c>
      <c r="G17" s="123">
        <v>0</v>
      </c>
      <c r="H17" s="123">
        <v>-97</v>
      </c>
      <c r="I17" s="123"/>
      <c r="J17" s="124">
        <f t="shared" si="1"/>
        <v>255.3</v>
      </c>
      <c r="K17" s="124">
        <f>SUM(D17:I17)</f>
        <v>255.3</v>
      </c>
    </row>
    <row r="18" spans="1:12" ht="14.25" x14ac:dyDescent="0.2">
      <c r="A18" s="117" t="s">
        <v>215</v>
      </c>
      <c r="B18" s="118" t="s">
        <v>143</v>
      </c>
      <c r="C18" s="119">
        <f>SUM(C19:C23)</f>
        <v>1242.4000000000001</v>
      </c>
      <c r="D18" s="119">
        <f t="shared" ref="D18:K18" si="5">SUM(D19:D23)</f>
        <v>635.5</v>
      </c>
      <c r="E18" s="119">
        <f t="shared" si="5"/>
        <v>30</v>
      </c>
      <c r="F18" s="119">
        <f t="shared" si="5"/>
        <v>877.19999999999993</v>
      </c>
      <c r="G18" s="119">
        <f t="shared" si="5"/>
        <v>50</v>
      </c>
      <c r="H18" s="119">
        <f t="shared" si="5"/>
        <v>0</v>
      </c>
      <c r="I18" s="119">
        <f t="shared" si="5"/>
        <v>0</v>
      </c>
      <c r="J18" s="119">
        <f t="shared" si="5"/>
        <v>2835.1000000000004</v>
      </c>
      <c r="K18" s="119">
        <f t="shared" si="5"/>
        <v>1592.6999999999998</v>
      </c>
    </row>
    <row r="19" spans="1:12" s="130" customFormat="1" ht="15" x14ac:dyDescent="0.2">
      <c r="A19" s="120" t="s">
        <v>216</v>
      </c>
      <c r="B19" s="129" t="s">
        <v>217</v>
      </c>
      <c r="C19" s="122">
        <v>0</v>
      </c>
      <c r="D19" s="122">
        <v>418.7</v>
      </c>
      <c r="E19" s="122">
        <v>0</v>
      </c>
      <c r="F19" s="122">
        <v>544.4</v>
      </c>
      <c r="G19" s="122">
        <v>0</v>
      </c>
      <c r="H19" s="122">
        <v>0</v>
      </c>
      <c r="I19" s="122"/>
      <c r="J19" s="124">
        <f t="shared" si="1"/>
        <v>963.09999999999991</v>
      </c>
      <c r="K19" s="124">
        <f t="shared" ref="K19:K23" si="6">SUM(D19:I19)</f>
        <v>963.09999999999991</v>
      </c>
    </row>
    <row r="20" spans="1:12" ht="15" x14ac:dyDescent="0.2">
      <c r="A20" s="120" t="s">
        <v>218</v>
      </c>
      <c r="B20" s="121" t="s">
        <v>219</v>
      </c>
      <c r="C20" s="122">
        <v>942.4</v>
      </c>
      <c r="D20" s="123">
        <v>0</v>
      </c>
      <c r="E20" s="123">
        <v>0</v>
      </c>
      <c r="F20" s="123">
        <v>82.8</v>
      </c>
      <c r="G20" s="123">
        <v>0</v>
      </c>
      <c r="H20" s="123">
        <v>0</v>
      </c>
      <c r="I20" s="123"/>
      <c r="J20" s="124">
        <f t="shared" si="1"/>
        <v>1025.2</v>
      </c>
      <c r="K20" s="124">
        <f t="shared" si="6"/>
        <v>82.8</v>
      </c>
    </row>
    <row r="21" spans="1:12" ht="15" x14ac:dyDescent="0.2">
      <c r="A21" s="120" t="s">
        <v>220</v>
      </c>
      <c r="B21" s="121" t="s">
        <v>221</v>
      </c>
      <c r="C21" s="122">
        <v>120</v>
      </c>
      <c r="D21" s="123">
        <v>0</v>
      </c>
      <c r="E21" s="123">
        <v>0</v>
      </c>
      <c r="F21" s="123">
        <v>250</v>
      </c>
      <c r="G21" s="123">
        <v>0</v>
      </c>
      <c r="H21" s="123">
        <v>0</v>
      </c>
      <c r="I21" s="123"/>
      <c r="J21" s="124">
        <f t="shared" si="1"/>
        <v>370</v>
      </c>
      <c r="K21" s="124">
        <f t="shared" si="6"/>
        <v>250</v>
      </c>
    </row>
    <row r="22" spans="1:12" ht="15" x14ac:dyDescent="0.2">
      <c r="A22" s="120" t="s">
        <v>222</v>
      </c>
      <c r="B22" s="121" t="s">
        <v>223</v>
      </c>
      <c r="C22" s="122">
        <v>0</v>
      </c>
      <c r="D22" s="123">
        <v>216.8</v>
      </c>
      <c r="E22" s="123">
        <v>30</v>
      </c>
      <c r="F22" s="123">
        <v>0</v>
      </c>
      <c r="G22" s="123">
        <v>50</v>
      </c>
      <c r="H22" s="123">
        <v>0</v>
      </c>
      <c r="I22" s="123"/>
      <c r="J22" s="124">
        <f t="shared" si="1"/>
        <v>296.8</v>
      </c>
      <c r="K22" s="124">
        <f t="shared" si="6"/>
        <v>296.8</v>
      </c>
    </row>
    <row r="23" spans="1:12" ht="30" x14ac:dyDescent="0.2">
      <c r="A23" s="120" t="s">
        <v>224</v>
      </c>
      <c r="B23" s="121" t="s">
        <v>225</v>
      </c>
      <c r="C23" s="122">
        <v>180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/>
      <c r="J23" s="124">
        <f t="shared" si="1"/>
        <v>180</v>
      </c>
      <c r="K23" s="124">
        <f t="shared" si="6"/>
        <v>0</v>
      </c>
    </row>
    <row r="24" spans="1:12" ht="28.5" x14ac:dyDescent="0.2">
      <c r="A24" s="117" t="s">
        <v>226</v>
      </c>
      <c r="B24" s="118" t="s">
        <v>4</v>
      </c>
      <c r="C24" s="119">
        <f>SUM(C25:C27)</f>
        <v>4436.5</v>
      </c>
      <c r="D24" s="119">
        <f t="shared" ref="D24:K24" si="7">SUM(D25:D27)</f>
        <v>0</v>
      </c>
      <c r="E24" s="119">
        <f t="shared" si="7"/>
        <v>132984.5</v>
      </c>
      <c r="F24" s="119">
        <f t="shared" si="7"/>
        <v>32772.5</v>
      </c>
      <c r="G24" s="119">
        <f t="shared" si="7"/>
        <v>500</v>
      </c>
      <c r="H24" s="119">
        <f t="shared" si="7"/>
        <v>0</v>
      </c>
      <c r="I24" s="119">
        <f t="shared" si="7"/>
        <v>-15710</v>
      </c>
      <c r="J24" s="119">
        <f t="shared" si="7"/>
        <v>154983.5</v>
      </c>
      <c r="K24" s="119">
        <f t="shared" si="7"/>
        <v>150547</v>
      </c>
    </row>
    <row r="25" spans="1:12" ht="15" x14ac:dyDescent="0.2">
      <c r="A25" s="120" t="s">
        <v>227</v>
      </c>
      <c r="B25" s="121" t="s">
        <v>228</v>
      </c>
      <c r="C25" s="122">
        <v>3010</v>
      </c>
      <c r="D25" s="123">
        <v>0</v>
      </c>
      <c r="E25" s="123">
        <v>126825.5</v>
      </c>
      <c r="F25" s="123">
        <v>28522.5</v>
      </c>
      <c r="G25" s="123">
        <v>450</v>
      </c>
      <c r="H25" s="123">
        <v>0</v>
      </c>
      <c r="I25" s="123">
        <v>-15710</v>
      </c>
      <c r="J25" s="124">
        <f t="shared" si="1"/>
        <v>143098</v>
      </c>
      <c r="K25" s="124">
        <f t="shared" ref="K25:K27" si="8">SUM(D25:I25)</f>
        <v>140088</v>
      </c>
    </row>
    <row r="26" spans="1:12" ht="15" x14ac:dyDescent="0.2">
      <c r="A26" s="120" t="s">
        <v>229</v>
      </c>
      <c r="B26" s="121" t="s">
        <v>230</v>
      </c>
      <c r="C26" s="122">
        <v>1000</v>
      </c>
      <c r="D26" s="123">
        <v>0</v>
      </c>
      <c r="E26" s="123">
        <v>5330</v>
      </c>
      <c r="F26" s="123">
        <v>4250</v>
      </c>
      <c r="G26" s="123">
        <v>50</v>
      </c>
      <c r="H26" s="123">
        <v>0</v>
      </c>
      <c r="I26" s="123"/>
      <c r="J26" s="124">
        <f t="shared" si="1"/>
        <v>10630</v>
      </c>
      <c r="K26" s="124">
        <f t="shared" si="8"/>
        <v>9630</v>
      </c>
    </row>
    <row r="27" spans="1:12" ht="15" x14ac:dyDescent="0.2">
      <c r="A27" s="120" t="s">
        <v>231</v>
      </c>
      <c r="B27" s="121" t="s">
        <v>232</v>
      </c>
      <c r="C27" s="122">
        <v>426.5</v>
      </c>
      <c r="D27" s="123">
        <v>0</v>
      </c>
      <c r="E27" s="123">
        <v>829</v>
      </c>
      <c r="F27" s="123">
        <v>0</v>
      </c>
      <c r="G27" s="123">
        <v>0</v>
      </c>
      <c r="H27" s="123">
        <v>0</v>
      </c>
      <c r="I27" s="123"/>
      <c r="J27" s="124">
        <f t="shared" si="1"/>
        <v>1255.5</v>
      </c>
      <c r="K27" s="124">
        <f t="shared" si="8"/>
        <v>829</v>
      </c>
    </row>
    <row r="28" spans="1:12" ht="14.25" x14ac:dyDescent="0.2">
      <c r="A28" s="117" t="s">
        <v>233</v>
      </c>
      <c r="B28" s="118" t="s">
        <v>71</v>
      </c>
      <c r="C28" s="119">
        <f>SUM(C29:C33)</f>
        <v>333588.40000000002</v>
      </c>
      <c r="D28" s="119">
        <f t="shared" ref="D28:K28" si="9">SUM(D29:D33)</f>
        <v>23128.7</v>
      </c>
      <c r="E28" s="119">
        <f t="shared" si="9"/>
        <v>872.00799999999958</v>
      </c>
      <c r="F28" s="119">
        <f t="shared" si="9"/>
        <v>7669.5999999999995</v>
      </c>
      <c r="G28" s="119">
        <f t="shared" si="9"/>
        <v>1011.2</v>
      </c>
      <c r="H28" s="119">
        <f t="shared" si="9"/>
        <v>7520.2999999999993</v>
      </c>
      <c r="I28" s="119">
        <f t="shared" si="9"/>
        <v>-297.26</v>
      </c>
      <c r="J28" s="119">
        <f t="shared" si="9"/>
        <v>373492.94799999997</v>
      </c>
      <c r="K28" s="119">
        <f t="shared" si="9"/>
        <v>39904.547999999995</v>
      </c>
    </row>
    <row r="29" spans="1:12" ht="15" x14ac:dyDescent="0.2">
      <c r="A29" s="120" t="s">
        <v>234</v>
      </c>
      <c r="B29" s="121" t="s">
        <v>235</v>
      </c>
      <c r="C29" s="122">
        <v>95244.7</v>
      </c>
      <c r="D29" s="123">
        <v>7403.6</v>
      </c>
      <c r="E29" s="123">
        <v>-2882.3</v>
      </c>
      <c r="F29" s="123">
        <v>2195.5</v>
      </c>
      <c r="G29" s="123">
        <v>-34.9</v>
      </c>
      <c r="H29" s="123">
        <v>1543.5</v>
      </c>
      <c r="I29" s="123">
        <f>-1+8.54</f>
        <v>7.5399999999999991</v>
      </c>
      <c r="J29" s="124">
        <f t="shared" si="1"/>
        <v>103477.64</v>
      </c>
      <c r="K29" s="124">
        <f t="shared" ref="K29:K46" si="10">SUM(D29:I29)</f>
        <v>8232.9400000000023</v>
      </c>
    </row>
    <row r="30" spans="1:12" ht="15" x14ac:dyDescent="0.2">
      <c r="A30" s="120" t="s">
        <v>236</v>
      </c>
      <c r="B30" s="121" t="s">
        <v>237</v>
      </c>
      <c r="C30" s="122">
        <v>171342.8</v>
      </c>
      <c r="D30" s="123">
        <v>15725.1</v>
      </c>
      <c r="E30" s="123">
        <v>2821.7</v>
      </c>
      <c r="F30" s="123">
        <v>5012.7</v>
      </c>
      <c r="G30" s="123">
        <v>459.8</v>
      </c>
      <c r="H30" s="123">
        <v>3699</v>
      </c>
      <c r="I30" s="123">
        <v>-310.10000000000002</v>
      </c>
      <c r="J30" s="124">
        <f t="shared" si="1"/>
        <v>198751</v>
      </c>
      <c r="K30" s="124">
        <f t="shared" si="10"/>
        <v>27408.2</v>
      </c>
      <c r="L30" s="126"/>
    </row>
    <row r="31" spans="1:12" ht="15" x14ac:dyDescent="0.2">
      <c r="A31" s="120" t="s">
        <v>238</v>
      </c>
      <c r="B31" s="121" t="s">
        <v>239</v>
      </c>
      <c r="C31" s="122">
        <v>46968.7</v>
      </c>
      <c r="D31" s="123">
        <v>0</v>
      </c>
      <c r="E31" s="123">
        <f>77.208</f>
        <v>77.207999999999998</v>
      </c>
      <c r="F31" s="123">
        <v>344</v>
      </c>
      <c r="G31" s="123">
        <v>-645.79999999999995</v>
      </c>
      <c r="H31" s="123">
        <v>1987.9</v>
      </c>
      <c r="I31" s="123"/>
      <c r="J31" s="124">
        <f t="shared" si="1"/>
        <v>48732.007999999994</v>
      </c>
      <c r="K31" s="124">
        <f t="shared" si="10"/>
        <v>1763.308</v>
      </c>
    </row>
    <row r="32" spans="1:12" ht="15" x14ac:dyDescent="0.2">
      <c r="A32" s="120" t="s">
        <v>240</v>
      </c>
      <c r="B32" s="121" t="s">
        <v>241</v>
      </c>
      <c r="C32" s="122">
        <v>415</v>
      </c>
      <c r="D32" s="123">
        <v>0</v>
      </c>
      <c r="E32" s="123">
        <v>0</v>
      </c>
      <c r="F32" s="123">
        <v>0</v>
      </c>
      <c r="G32" s="123">
        <v>155</v>
      </c>
      <c r="H32" s="123">
        <v>0</v>
      </c>
      <c r="I32" s="123"/>
      <c r="J32" s="124">
        <f t="shared" si="1"/>
        <v>570</v>
      </c>
      <c r="K32" s="124">
        <f t="shared" si="10"/>
        <v>155</v>
      </c>
    </row>
    <row r="33" spans="1:12" ht="15" x14ac:dyDescent="0.2">
      <c r="A33" s="120" t="s">
        <v>242</v>
      </c>
      <c r="B33" s="121" t="s">
        <v>243</v>
      </c>
      <c r="C33" s="122">
        <v>19617.2</v>
      </c>
      <c r="D33" s="123">
        <v>0</v>
      </c>
      <c r="E33" s="123">
        <v>855.4</v>
      </c>
      <c r="F33" s="123">
        <v>117.4</v>
      </c>
      <c r="G33" s="123">
        <v>1077.0999999999999</v>
      </c>
      <c r="H33" s="125">
        <v>289.89999999999998</v>
      </c>
      <c r="I33" s="123">
        <v>5.3</v>
      </c>
      <c r="J33" s="124">
        <f>C33+K33</f>
        <v>21962.3</v>
      </c>
      <c r="K33" s="124">
        <f t="shared" si="10"/>
        <v>2345.1</v>
      </c>
      <c r="L33" s="126"/>
    </row>
    <row r="34" spans="1:12" ht="14.25" x14ac:dyDescent="0.2">
      <c r="A34" s="117" t="s">
        <v>244</v>
      </c>
      <c r="B34" s="118" t="s">
        <v>130</v>
      </c>
      <c r="C34" s="119">
        <f>C35</f>
        <v>15277.4</v>
      </c>
      <c r="D34" s="119">
        <f t="shared" ref="D34:K34" si="11">D35</f>
        <v>0</v>
      </c>
      <c r="E34" s="119">
        <f t="shared" si="11"/>
        <v>2810</v>
      </c>
      <c r="F34" s="119">
        <f t="shared" si="11"/>
        <v>1268.3</v>
      </c>
      <c r="G34" s="119">
        <f t="shared" si="11"/>
        <v>0</v>
      </c>
      <c r="H34" s="119">
        <f t="shared" si="11"/>
        <v>1213</v>
      </c>
      <c r="I34" s="119">
        <f t="shared" si="11"/>
        <v>0</v>
      </c>
      <c r="J34" s="119">
        <f t="shared" si="11"/>
        <v>20568.7</v>
      </c>
      <c r="K34" s="119">
        <f t="shared" si="11"/>
        <v>5291.3</v>
      </c>
    </row>
    <row r="35" spans="1:12" ht="15" x14ac:dyDescent="0.2">
      <c r="A35" s="120" t="s">
        <v>245</v>
      </c>
      <c r="B35" s="121" t="s">
        <v>246</v>
      </c>
      <c r="C35" s="122">
        <v>15277.4</v>
      </c>
      <c r="D35" s="123">
        <v>0</v>
      </c>
      <c r="E35" s="123">
        <v>2810</v>
      </c>
      <c r="F35" s="123">
        <v>1268.3</v>
      </c>
      <c r="G35" s="123">
        <v>0</v>
      </c>
      <c r="H35" s="123">
        <v>1213</v>
      </c>
      <c r="I35" s="123"/>
      <c r="J35" s="124">
        <f>C35+K35</f>
        <v>20568.7</v>
      </c>
      <c r="K35" s="124">
        <f t="shared" si="10"/>
        <v>5291.3</v>
      </c>
    </row>
    <row r="36" spans="1:12" ht="14.25" x14ac:dyDescent="0.2">
      <c r="A36" s="117" t="s">
        <v>247</v>
      </c>
      <c r="B36" s="118" t="s">
        <v>38</v>
      </c>
      <c r="C36" s="119">
        <f>SUM(C37:C40)</f>
        <v>20095.3</v>
      </c>
      <c r="D36" s="119">
        <f t="shared" ref="D36:K36" si="12">SUM(D37:D40)</f>
        <v>0</v>
      </c>
      <c r="E36" s="119">
        <f t="shared" si="12"/>
        <v>530.4</v>
      </c>
      <c r="F36" s="119">
        <f t="shared" si="12"/>
        <v>0</v>
      </c>
      <c r="G36" s="119">
        <f t="shared" si="12"/>
        <v>-1133.7</v>
      </c>
      <c r="H36" s="119">
        <f t="shared" si="12"/>
        <v>-2900.4</v>
      </c>
      <c r="I36" s="119">
        <f t="shared" si="12"/>
        <v>102.9</v>
      </c>
      <c r="J36" s="119">
        <f t="shared" si="12"/>
        <v>16694.5</v>
      </c>
      <c r="K36" s="119">
        <f t="shared" si="12"/>
        <v>-3400.8</v>
      </c>
    </row>
    <row r="37" spans="1:12" ht="15" x14ac:dyDescent="0.2">
      <c r="A37" s="120" t="s">
        <v>248</v>
      </c>
      <c r="B37" s="121" t="s">
        <v>249</v>
      </c>
      <c r="C37" s="122">
        <v>21.6</v>
      </c>
      <c r="D37" s="123">
        <v>0</v>
      </c>
      <c r="E37" s="123">
        <v>0</v>
      </c>
      <c r="F37" s="123">
        <v>0</v>
      </c>
      <c r="G37" s="123">
        <v>0</v>
      </c>
      <c r="H37" s="123">
        <v>0</v>
      </c>
      <c r="I37" s="123"/>
      <c r="J37" s="124">
        <f t="shared" ref="J37:J40" si="13">C37+K37</f>
        <v>21.6</v>
      </c>
      <c r="K37" s="124">
        <f t="shared" si="10"/>
        <v>0</v>
      </c>
    </row>
    <row r="38" spans="1:12" ht="15" x14ac:dyDescent="0.2">
      <c r="A38" s="120" t="s">
        <v>250</v>
      </c>
      <c r="B38" s="121" t="s">
        <v>251</v>
      </c>
      <c r="C38" s="122">
        <v>10769.3</v>
      </c>
      <c r="D38" s="123">
        <v>0</v>
      </c>
      <c r="E38" s="123">
        <v>0</v>
      </c>
      <c r="F38" s="123">
        <v>0</v>
      </c>
      <c r="G38" s="123">
        <v>0</v>
      </c>
      <c r="H38" s="123">
        <v>-2900.4</v>
      </c>
      <c r="I38" s="123"/>
      <c r="J38" s="124">
        <f t="shared" si="13"/>
        <v>7868.9</v>
      </c>
      <c r="K38" s="124">
        <f t="shared" si="10"/>
        <v>-2900.4</v>
      </c>
    </row>
    <row r="39" spans="1:12" ht="15" x14ac:dyDescent="0.2">
      <c r="A39" s="120" t="s">
        <v>252</v>
      </c>
      <c r="B39" s="121" t="s">
        <v>253</v>
      </c>
      <c r="C39" s="122">
        <v>8234.9</v>
      </c>
      <c r="D39" s="123">
        <v>0</v>
      </c>
      <c r="E39" s="123">
        <v>530.4</v>
      </c>
      <c r="F39" s="123">
        <v>0</v>
      </c>
      <c r="G39" s="123">
        <v>-1133.7</v>
      </c>
      <c r="H39" s="123">
        <v>0</v>
      </c>
      <c r="I39" s="123">
        <f>43.1</f>
        <v>43.1</v>
      </c>
      <c r="J39" s="124">
        <f t="shared" si="13"/>
        <v>7674.7</v>
      </c>
      <c r="K39" s="124">
        <f t="shared" si="10"/>
        <v>-560.20000000000005</v>
      </c>
    </row>
    <row r="40" spans="1:12" ht="15" x14ac:dyDescent="0.2">
      <c r="A40" s="120" t="s">
        <v>254</v>
      </c>
      <c r="B40" s="121" t="s">
        <v>255</v>
      </c>
      <c r="C40" s="122">
        <v>1069.5</v>
      </c>
      <c r="D40" s="123">
        <v>0</v>
      </c>
      <c r="E40" s="123">
        <v>0</v>
      </c>
      <c r="F40" s="123">
        <v>0</v>
      </c>
      <c r="G40" s="123">
        <v>0</v>
      </c>
      <c r="H40" s="123">
        <v>0</v>
      </c>
      <c r="I40" s="123">
        <v>59.8</v>
      </c>
      <c r="J40" s="124">
        <f t="shared" si="13"/>
        <v>1129.3</v>
      </c>
      <c r="K40" s="124">
        <f t="shared" si="10"/>
        <v>59.8</v>
      </c>
    </row>
    <row r="41" spans="1:12" ht="14.25" x14ac:dyDescent="0.2">
      <c r="A41" s="117" t="s">
        <v>256</v>
      </c>
      <c r="B41" s="118" t="s">
        <v>57</v>
      </c>
      <c r="C41" s="119">
        <f>SUM(C42:C44)</f>
        <v>575.70000000000005</v>
      </c>
      <c r="D41" s="119">
        <f t="shared" ref="D41:K41" si="14">SUM(D42:D44)</f>
        <v>2400</v>
      </c>
      <c r="E41" s="119">
        <f t="shared" si="14"/>
        <v>25229.599999999999</v>
      </c>
      <c r="F41" s="119">
        <f t="shared" si="14"/>
        <v>31479</v>
      </c>
      <c r="G41" s="119">
        <f t="shared" si="14"/>
        <v>1538.3999999999999</v>
      </c>
      <c r="H41" s="119">
        <f t="shared" si="14"/>
        <v>0</v>
      </c>
      <c r="I41" s="119">
        <f t="shared" si="14"/>
        <v>0</v>
      </c>
      <c r="J41" s="119">
        <f t="shared" si="14"/>
        <v>61222.7</v>
      </c>
      <c r="K41" s="119">
        <f t="shared" si="14"/>
        <v>60647</v>
      </c>
    </row>
    <row r="42" spans="1:12" ht="15" x14ac:dyDescent="0.2">
      <c r="A42" s="131" t="s">
        <v>257</v>
      </c>
      <c r="B42" s="129" t="s">
        <v>258</v>
      </c>
      <c r="C42" s="122">
        <v>575.70000000000005</v>
      </c>
      <c r="D42" s="123"/>
      <c r="E42" s="123"/>
      <c r="F42" s="123">
        <v>0</v>
      </c>
      <c r="G42" s="123">
        <v>0</v>
      </c>
      <c r="H42" s="123">
        <v>0</v>
      </c>
      <c r="I42" s="123"/>
      <c r="J42" s="124">
        <f t="shared" ref="J42:J44" si="15">C42+K42</f>
        <v>575.70000000000005</v>
      </c>
      <c r="K42" s="124">
        <f t="shared" si="10"/>
        <v>0</v>
      </c>
    </row>
    <row r="43" spans="1:12" ht="15" x14ac:dyDescent="0.2">
      <c r="A43" s="120" t="s">
        <v>259</v>
      </c>
      <c r="B43" s="129" t="s">
        <v>260</v>
      </c>
      <c r="C43" s="122">
        <v>0</v>
      </c>
      <c r="D43" s="123">
        <v>2400</v>
      </c>
      <c r="E43" s="123">
        <f>26189.6-960</f>
        <v>25229.599999999999</v>
      </c>
      <c r="F43" s="123">
        <v>31479</v>
      </c>
      <c r="G43" s="123">
        <v>510.8</v>
      </c>
      <c r="H43" s="123">
        <v>0</v>
      </c>
      <c r="I43" s="123"/>
      <c r="J43" s="124">
        <f t="shared" si="15"/>
        <v>59619.4</v>
      </c>
      <c r="K43" s="124">
        <f t="shared" si="10"/>
        <v>59619.4</v>
      </c>
    </row>
    <row r="44" spans="1:12" ht="15" x14ac:dyDescent="0.2">
      <c r="A44" s="120" t="s">
        <v>261</v>
      </c>
      <c r="B44" s="129" t="s">
        <v>262</v>
      </c>
      <c r="C44" s="122">
        <v>0</v>
      </c>
      <c r="D44" s="123">
        <v>0</v>
      </c>
      <c r="E44" s="123">
        <v>0</v>
      </c>
      <c r="F44" s="123">
        <v>0</v>
      </c>
      <c r="G44" s="123">
        <v>1027.5999999999999</v>
      </c>
      <c r="H44" s="123">
        <v>0</v>
      </c>
      <c r="I44" s="123">
        <v>0</v>
      </c>
      <c r="J44" s="124">
        <f t="shared" si="15"/>
        <v>1027.5999999999999</v>
      </c>
      <c r="K44" s="124">
        <f t="shared" si="10"/>
        <v>1027.5999999999999</v>
      </c>
    </row>
    <row r="45" spans="1:12" ht="15" x14ac:dyDescent="0.2">
      <c r="A45" s="117" t="s">
        <v>263</v>
      </c>
      <c r="B45" s="118" t="s">
        <v>107</v>
      </c>
      <c r="C45" s="119">
        <f>C46</f>
        <v>552.9</v>
      </c>
      <c r="D45" s="119">
        <f t="shared" ref="D45:J45" si="16">D46</f>
        <v>0</v>
      </c>
      <c r="E45" s="119">
        <f t="shared" si="16"/>
        <v>0</v>
      </c>
      <c r="F45" s="119">
        <f t="shared" si="16"/>
        <v>0</v>
      </c>
      <c r="G45" s="119">
        <f t="shared" si="16"/>
        <v>0</v>
      </c>
      <c r="H45" s="119">
        <f t="shared" si="16"/>
        <v>0</v>
      </c>
      <c r="I45" s="119">
        <f t="shared" si="16"/>
        <v>0</v>
      </c>
      <c r="J45" s="119">
        <f t="shared" si="16"/>
        <v>552.9</v>
      </c>
      <c r="K45" s="124">
        <f t="shared" si="10"/>
        <v>0</v>
      </c>
    </row>
    <row r="46" spans="1:12" ht="15" x14ac:dyDescent="0.2">
      <c r="A46" s="120" t="s">
        <v>264</v>
      </c>
      <c r="B46" s="121" t="s">
        <v>265</v>
      </c>
      <c r="C46" s="122">
        <v>552.9</v>
      </c>
      <c r="D46" s="123">
        <v>0</v>
      </c>
      <c r="E46" s="123">
        <v>0</v>
      </c>
      <c r="F46" s="123">
        <v>0</v>
      </c>
      <c r="G46" s="123">
        <v>0</v>
      </c>
      <c r="H46" s="123"/>
      <c r="I46" s="123"/>
      <c r="J46" s="124">
        <f>C46+K46</f>
        <v>552.9</v>
      </c>
      <c r="K46" s="124">
        <f t="shared" si="10"/>
        <v>0</v>
      </c>
    </row>
    <row r="47" spans="1:12" ht="42.75" x14ac:dyDescent="0.2">
      <c r="A47" s="117" t="s">
        <v>266</v>
      </c>
      <c r="B47" s="118" t="s">
        <v>88</v>
      </c>
      <c r="C47" s="119">
        <f>C48</f>
        <v>2300</v>
      </c>
      <c r="D47" s="119">
        <f t="shared" ref="D47:K47" si="17">D48</f>
        <v>0</v>
      </c>
      <c r="E47" s="119">
        <f t="shared" si="17"/>
        <v>0</v>
      </c>
      <c r="F47" s="119">
        <f t="shared" si="17"/>
        <v>0</v>
      </c>
      <c r="G47" s="119">
        <f t="shared" si="17"/>
        <v>0</v>
      </c>
      <c r="H47" s="119">
        <f t="shared" si="17"/>
        <v>-1370</v>
      </c>
      <c r="I47" s="119">
        <f t="shared" si="17"/>
        <v>0</v>
      </c>
      <c r="J47" s="119">
        <f t="shared" si="17"/>
        <v>930</v>
      </c>
      <c r="K47" s="119">
        <f t="shared" si="17"/>
        <v>-1370</v>
      </c>
    </row>
    <row r="48" spans="1:12" ht="30" x14ac:dyDescent="0.2">
      <c r="A48" s="120" t="s">
        <v>267</v>
      </c>
      <c r="B48" s="121" t="s">
        <v>268</v>
      </c>
      <c r="C48" s="122">
        <v>2300</v>
      </c>
      <c r="D48" s="123">
        <v>0</v>
      </c>
      <c r="E48" s="123">
        <v>0</v>
      </c>
      <c r="F48" s="123">
        <v>0</v>
      </c>
      <c r="G48" s="123">
        <v>0</v>
      </c>
      <c r="H48" s="123">
        <v>-1370</v>
      </c>
      <c r="I48" s="123"/>
      <c r="J48" s="124">
        <f>C48+K48</f>
        <v>930</v>
      </c>
      <c r="K48" s="124">
        <f>SUM(D48:I48)</f>
        <v>-1370</v>
      </c>
    </row>
    <row r="49" spans="1:11" ht="57" x14ac:dyDescent="0.2">
      <c r="A49" s="117" t="s">
        <v>269</v>
      </c>
      <c r="B49" s="118" t="s">
        <v>85</v>
      </c>
      <c r="C49" s="119">
        <f>SUM(C50:C52)</f>
        <v>7500</v>
      </c>
      <c r="D49" s="119">
        <f t="shared" ref="D49:J49" si="18">SUM(D50:D52)</f>
        <v>0</v>
      </c>
      <c r="E49" s="119">
        <f t="shared" si="18"/>
        <v>0</v>
      </c>
      <c r="F49" s="119">
        <f t="shared" si="18"/>
        <v>905.2</v>
      </c>
      <c r="G49" s="119">
        <f t="shared" si="18"/>
        <v>0</v>
      </c>
      <c r="H49" s="119">
        <f t="shared" si="18"/>
        <v>0</v>
      </c>
      <c r="I49" s="119">
        <f t="shared" si="18"/>
        <v>0</v>
      </c>
      <c r="J49" s="119">
        <f t="shared" si="18"/>
        <v>8405.2000000000007</v>
      </c>
      <c r="K49" s="119">
        <f>SUM(K50:K52)</f>
        <v>905.2</v>
      </c>
    </row>
    <row r="50" spans="1:11" ht="45" x14ac:dyDescent="0.2">
      <c r="A50" s="120" t="s">
        <v>270</v>
      </c>
      <c r="B50" s="121" t="s">
        <v>271</v>
      </c>
      <c r="C50" s="122">
        <v>7500</v>
      </c>
      <c r="D50" s="123">
        <v>0</v>
      </c>
      <c r="E50" s="123">
        <v>0</v>
      </c>
      <c r="F50" s="123">
        <v>0</v>
      </c>
      <c r="G50" s="123">
        <v>0</v>
      </c>
      <c r="H50" s="123">
        <v>0</v>
      </c>
      <c r="I50" s="123"/>
      <c r="J50" s="124">
        <f t="shared" ref="J50:J52" si="19">C50+K50</f>
        <v>7500</v>
      </c>
      <c r="K50" s="124">
        <f t="shared" ref="K50:K52" si="20">SUM(D50:I50)</f>
        <v>0</v>
      </c>
    </row>
    <row r="51" spans="1:11" ht="15" x14ac:dyDescent="0.2">
      <c r="A51" s="120" t="s">
        <v>272</v>
      </c>
      <c r="B51" s="121" t="s">
        <v>273</v>
      </c>
      <c r="C51" s="122">
        <v>0</v>
      </c>
      <c r="D51" s="123">
        <v>0</v>
      </c>
      <c r="E51" s="123">
        <v>0</v>
      </c>
      <c r="F51" s="123">
        <v>0</v>
      </c>
      <c r="G51" s="123">
        <v>0</v>
      </c>
      <c r="H51" s="123">
        <v>0</v>
      </c>
      <c r="I51" s="123"/>
      <c r="J51" s="124">
        <f t="shared" si="19"/>
        <v>0</v>
      </c>
      <c r="K51" s="124">
        <f t="shared" si="20"/>
        <v>0</v>
      </c>
    </row>
    <row r="52" spans="1:11" ht="30" x14ac:dyDescent="0.2">
      <c r="A52" s="120" t="s">
        <v>274</v>
      </c>
      <c r="B52" s="121" t="s">
        <v>275</v>
      </c>
      <c r="C52" s="122">
        <v>0</v>
      </c>
      <c r="D52" s="123">
        <v>0</v>
      </c>
      <c r="E52" s="123">
        <v>0</v>
      </c>
      <c r="F52" s="123">
        <v>905.2</v>
      </c>
      <c r="G52" s="123">
        <v>0</v>
      </c>
      <c r="H52" s="123">
        <v>0</v>
      </c>
      <c r="I52" s="123"/>
      <c r="J52" s="124">
        <f t="shared" si="19"/>
        <v>905.2</v>
      </c>
      <c r="K52" s="124">
        <f t="shared" si="20"/>
        <v>905.2</v>
      </c>
    </row>
    <row r="53" spans="1:11" ht="14.25" x14ac:dyDescent="0.2">
      <c r="A53" s="132" t="s">
        <v>276</v>
      </c>
      <c r="B53" s="133"/>
      <c r="C53" s="134">
        <f>C49+C47+C45+C41+C36+C34+C28+C24+C18+C14+C8+C16</f>
        <v>444285.20000000007</v>
      </c>
      <c r="D53" s="134">
        <f t="shared" ref="D53:K53" si="21">D49+D47+D45+D41+D36+D34+D28+D24+D18+D14+D8+D16</f>
        <v>29070</v>
      </c>
      <c r="E53" s="134">
        <f t="shared" si="21"/>
        <v>166121.20800000001</v>
      </c>
      <c r="F53" s="134">
        <f>F49+F47+F45+F41+F36+F34+F28+F24+F18+F14+F8+F16</f>
        <v>77825</v>
      </c>
      <c r="G53" s="134">
        <f t="shared" si="21"/>
        <v>189.99999999999977</v>
      </c>
      <c r="H53" s="134">
        <f t="shared" si="21"/>
        <v>1661.2999999999997</v>
      </c>
      <c r="I53" s="134">
        <f t="shared" si="21"/>
        <v>-15838.79</v>
      </c>
      <c r="J53" s="134">
        <f t="shared" si="21"/>
        <v>703313.91800000006</v>
      </c>
      <c r="K53" s="134">
        <f t="shared" si="21"/>
        <v>259028.71799999999</v>
      </c>
    </row>
    <row r="54" spans="1:11" x14ac:dyDescent="0.2">
      <c r="A54" s="108"/>
      <c r="B54" s="108"/>
      <c r="C54" s="108"/>
      <c r="D54" s="108"/>
      <c r="E54" s="108"/>
      <c r="F54" s="108"/>
      <c r="G54" s="108"/>
      <c r="H54" s="108"/>
      <c r="I54" s="108"/>
      <c r="J54" s="135"/>
      <c r="K54" s="135"/>
    </row>
    <row r="55" spans="1:11" x14ac:dyDescent="0.2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</row>
  </sheetData>
  <mergeCells count="6">
    <mergeCell ref="A2:K2"/>
    <mergeCell ref="A5:A6"/>
    <mergeCell ref="B5:B6"/>
    <mergeCell ref="C5:K5"/>
    <mergeCell ref="A53:B53"/>
    <mergeCell ref="A55:K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2024-03-27T10:43:00Z</cp:lastPrinted>
  <dcterms:created xsi:type="dcterms:W3CDTF">2024-03-27T09:15:37Z</dcterms:created>
  <dcterms:modified xsi:type="dcterms:W3CDTF">2024-04-01T12:47:20Z</dcterms:modified>
</cp:coreProperties>
</file>