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500"/>
  </bookViews>
  <sheets>
    <sheet name="МБТ из РК 2020" sheetId="1" r:id="rId1"/>
  </sheets>
  <definedNames>
    <definedName name="Excel_BuiltIn_Print_Area" localSheetId="0">'МБТ из РК 2020'!$A$1:$C$63</definedName>
    <definedName name="_xlnm.Print_Titles" localSheetId="0">'МБТ из РК 2020'!$11:$13</definedName>
    <definedName name="_xlnm.Print_Area" localSheetId="0">'МБТ из РК 2020'!$A$1:$F$93</definedName>
  </definedNames>
  <calcPr calcId="145621"/>
</workbook>
</file>

<file path=xl/calcChain.xml><?xml version="1.0" encoding="utf-8"?>
<calcChain xmlns="http://schemas.openxmlformats.org/spreadsheetml/2006/main">
  <c r="C85" i="1" l="1"/>
  <c r="D85" i="1"/>
  <c r="F94" i="1"/>
  <c r="E94" i="1"/>
  <c r="E93" i="1" l="1"/>
  <c r="D60" i="1"/>
  <c r="D21" i="1"/>
  <c r="D19" i="1" s="1"/>
  <c r="E91" i="1"/>
  <c r="E90" i="1"/>
  <c r="E89" i="1"/>
  <c r="E88" i="1"/>
  <c r="E86" i="1"/>
  <c r="E84" i="1"/>
  <c r="E83" i="1"/>
  <c r="E82" i="1"/>
  <c r="E81" i="1"/>
  <c r="E80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3" i="1"/>
  <c r="E62" i="1"/>
  <c r="E61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4" i="1"/>
  <c r="E33" i="1"/>
  <c r="E30" i="1"/>
  <c r="E28" i="1"/>
  <c r="E27" i="1"/>
  <c r="E25" i="1"/>
  <c r="E20" i="1"/>
  <c r="F91" i="1"/>
  <c r="F90" i="1"/>
  <c r="F89" i="1"/>
  <c r="F88" i="1"/>
  <c r="F86" i="1"/>
  <c r="F84" i="1"/>
  <c r="F83" i="1"/>
  <c r="F82" i="1"/>
  <c r="F81" i="1"/>
  <c r="F80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1" i="1"/>
  <c r="F30" i="1"/>
  <c r="F28" i="1"/>
  <c r="F27" i="1"/>
  <c r="F24" i="1"/>
  <c r="F23" i="1"/>
  <c r="F17" i="1"/>
  <c r="D16" i="1"/>
  <c r="E17" i="1"/>
  <c r="C18" i="1"/>
  <c r="F18" i="1" s="1"/>
  <c r="C78" i="1"/>
  <c r="E78" i="1" s="1"/>
  <c r="C92" i="1"/>
  <c r="F92" i="1" s="1"/>
  <c r="C87" i="1"/>
  <c r="F87" i="1" s="1"/>
  <c r="C79" i="1"/>
  <c r="F79" i="1" s="1"/>
  <c r="C64" i="1"/>
  <c r="E64" i="1" s="1"/>
  <c r="C35" i="1"/>
  <c r="E35" i="1" s="1"/>
  <c r="C32" i="1"/>
  <c r="E32" i="1" s="1"/>
  <c r="C31" i="1"/>
  <c r="E31" i="1" s="1"/>
  <c r="C30" i="1"/>
  <c r="C29" i="1"/>
  <c r="E29" i="1" s="1"/>
  <c r="C26" i="1"/>
  <c r="F26" i="1" s="1"/>
  <c r="C25" i="1"/>
  <c r="F25" i="1" s="1"/>
  <c r="C24" i="1"/>
  <c r="E24" i="1" s="1"/>
  <c r="C23" i="1"/>
  <c r="E23" i="1" s="1"/>
  <c r="C21" i="1"/>
  <c r="F21" i="1" s="1"/>
  <c r="C20" i="1"/>
  <c r="F20" i="1" s="1"/>
  <c r="E26" i="1" l="1"/>
  <c r="E79" i="1"/>
  <c r="E87" i="1"/>
  <c r="C19" i="1"/>
  <c r="F19" i="1" s="1"/>
  <c r="C60" i="1"/>
  <c r="F60" i="1" s="1"/>
  <c r="F29" i="1"/>
  <c r="F78" i="1"/>
  <c r="E92" i="1"/>
  <c r="E18" i="1"/>
  <c r="C16" i="1"/>
  <c r="F32" i="1"/>
  <c r="E21" i="1"/>
  <c r="D14" i="1"/>
  <c r="E16" i="1"/>
  <c r="E60" i="1" l="1"/>
  <c r="E85" i="1"/>
  <c r="F85" i="1"/>
  <c r="C14" i="1"/>
  <c r="F14" i="1" s="1"/>
  <c r="F16" i="1"/>
  <c r="E19" i="1"/>
  <c r="E14" i="1" l="1"/>
</calcChain>
</file>

<file path=xl/sharedStrings.xml><?xml version="1.0" encoding="utf-8"?>
<sst xmlns="http://schemas.openxmlformats.org/spreadsheetml/2006/main" count="143" uniqueCount="130">
  <si>
    <t>к пояснительной записке</t>
  </si>
  <si>
    <t>№ п/п</t>
  </si>
  <si>
    <t>Наименование межбюджетных трансфертов</t>
  </si>
  <si>
    <t>Безвозмездные поступления от других бюджетов бюджетной системы Российской Федерации, всего</t>
  </si>
  <si>
    <t>в том числе:</t>
  </si>
  <si>
    <t>1.</t>
  </si>
  <si>
    <t>Дотация, всего</t>
  </si>
  <si>
    <t>1.1.</t>
  </si>
  <si>
    <t>Дотация на выравнивание уровня бюджетной обеспеченности</t>
  </si>
  <si>
    <t>1.2.</t>
  </si>
  <si>
    <t>Дотация на поддержку мер по обеспечению сбалансированности бюджетов муниципальных образований</t>
  </si>
  <si>
    <t>2.</t>
  </si>
  <si>
    <t>Субвенции, всего</t>
  </si>
  <si>
    <t>2.1.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</si>
  <si>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</si>
  <si>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2.2.</t>
  </si>
  <si>
    <t>Субвенции на осуществление государственных полномочий Республики Карелия, предусмотренных Законом Республики Карелия от 20 декабря 2013 года № 1755-ЗРК «Об образовании», всего</t>
  </si>
  <si>
    <t>2.2.1.</t>
  </si>
  <si>
    <t>Субвенция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</t>
  </si>
  <si>
    <t>2.2.2.</t>
  </si>
  <si>
    <t>Субвенция по предоставлению предусмотренных пунктом 5 части 1 статьи 9 Закона Республики Карелия от 20 декабря 2013 года № 1755-ЗРК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</si>
  <si>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2.2.3.</t>
  </si>
  <si>
    <t>Субвенции по выплате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</si>
  <si>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2.3.</t>
  </si>
  <si>
    <t>Субвенция на осуществление полномочий по первичному воинскому учету на территориях, где отсутствуют воинские военкоматы</t>
  </si>
  <si>
    <t>2.4.</t>
  </si>
  <si>
    <t>Субвенции на осуществление государственных полномочий Республики Карелия по предоставлению социальной поддержки работающим и проживающим за пределами городов социальным работникам и педагогическим работникам муниципальных организаций социального обслуживания совершеннолетних граждан, детей-инвалидов, признанных в соответствии с законодательством Российской Федерации и законодательством Республики Карелия нуждающимися в социальном обслуживании</t>
  </si>
  <si>
    <t>2.5.</t>
  </si>
  <si>
    <t>Субвенция на осуществление государственных полномочий Республики Карелия по социальному обслуживанию совершеннолетних  граждан, детей-инвалидов, признанных в соответствии с законодательством Российской Федерации и законодательством Республики Карелия нуждающимися в социальном обслуживании, за исключением социального обслуживания указанных категорий граждан в организациях социального обслуживания Республики Карелия</t>
  </si>
  <si>
    <t>Субвенция на осуществление государственных полномочий Республики Карелия, предусмотренных Законом Республики Карелия от 28 ноября 2005 года № 921-ЗРК «О государственном обеспечении и социальной поддержке детей-сирот и детей, оставшихся без попечения родителей,  а также лиц из числа детей-сирот и детей, оставшихся без попечения родителей»,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</si>
  <si>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Субвенции на осуществление государственных полномочий Республики Карелия по созданию комиссий по делам несовершеннолетних и защите их прав и организации деятельности таких комиссий</t>
  </si>
  <si>
    <t>2.6.</t>
  </si>
  <si>
    <t>Субвенции на осуществление государственных полномочий Республики Карелия по регулированию цен (тарифов) на отдельные виды продукции, товаров и услуг</t>
  </si>
  <si>
    <t>2.7.</t>
  </si>
  <si>
    <t xml:space="preserve">Субвенции на осуществление государственных полномочий Республики Карелия по организации и осуществлению деятельности органов опеки и попечительства </t>
  </si>
  <si>
    <t>2.8.</t>
  </si>
  <si>
    <t>Субвенции  на 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</t>
  </si>
  <si>
    <t>2.9.</t>
  </si>
  <si>
    <t>2.10.</t>
  </si>
  <si>
    <t>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</si>
  <si>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2.18.  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</si>
  <si>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3. Субсидии, всего:</t>
  </si>
  <si>
    <t>3.1. Субсидии на социальную поддержку специалистов муниципальных учреждений, работающих и проживающих за пределами городов</t>
  </si>
  <si>
    <t>3.2. Субсидии на выравнивание бюджетной обеспеченности  муниципальных образований по реализации ими расходных обязательств</t>
  </si>
  <si>
    <t>3.3. Субсидии на проведение мероприятия бюджетной  целевой программы «Адресная социальная помощь»</t>
  </si>
  <si>
    <t>3.4. Субсидии на улучшение питания обучающихся 1-5 классов общеобразовательных учреждений в Республике Карелия</t>
  </si>
  <si>
    <t>3.5. Субсидии на осуществление первоочередных мероприятий по выполнению наказов избирателей, поступивших в период избирательных кампаний</t>
  </si>
  <si>
    <t>3.6. Субсидии на осуществление расходов, связанных с предоставлением отдельным категориям граждан скидки по проезду в пригородном сообщении автомобильном транспортом</t>
  </si>
  <si>
    <t>3.7. Субсидии на обеспечение противопожарной безопасности в муниципальных образовательных учреждениях</t>
  </si>
  <si>
    <t>3.8. Субсидии на государственную поддержку внедрения комплексных мер модернизации образования</t>
  </si>
  <si>
    <t>3.9. Субсидии  на обеспечение противопожарной безопасности  в муниципальных учреждениях здравоохранения и социального обслуживания</t>
  </si>
  <si>
    <t>3.10. Субсидии на закупку автотранспортных средств и коммунальной техники</t>
  </si>
  <si>
    <t>3.11.Субсидии на проведение мероприятий по подготовке к празднованию 65-ой годовщины Победы в Великой Отечественной войне</t>
  </si>
  <si>
    <t>3.12. Субсидии на проведение мероприятий бюджетной  целевой программы «Развитие сферы культуры  в Республике Карелия на период до 2012 года»</t>
  </si>
  <si>
    <t>3.13. Субсидии бюджетам на комплектование книжных фондов библиотек муниципальных образований</t>
  </si>
  <si>
    <t>3.14. Субсидии на проведение мероприятий по подготовке и празднованию 65–ой годовщины Победы в Великой Отечественной войны, связанных с ремонтом жилья участников и инвалидов, вдов погибших (умерших) участников и инвалидов Великой отечественной войны.</t>
  </si>
  <si>
    <t>4.0. Иные межбюджетные трансферты</t>
  </si>
  <si>
    <t>4.1.Средства, передаваемые для компенсации дополнительных расходов, возникших в результате решений принятых органами власти другого уровня</t>
  </si>
  <si>
    <t>4.2.Прочие межбюджетные трансферты, передаваемые бюджетам на реализацию дополнительных мероприятий, направленных на снижение напряженности на рынке труда субъектов Российской Федерации</t>
  </si>
  <si>
    <t>2.11.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</si>
  <si>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</si>
  <si>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3.</t>
  </si>
  <si>
    <t>Субсидии, всего</t>
  </si>
  <si>
    <t>3.1.</t>
  </si>
  <si>
    <t>на реализацию мероприятий государственной программы Республики Карелия «Совершенствование социальной защиты граждан» (в целях организации отдыха детей в каникулярное время)</t>
  </si>
  <si>
    <t>3.2.</t>
  </si>
  <si>
    <t>на реализацию мероприятий государственной программы Республики Карелия «Совершенствование социальной защиты граждан» (в целях организации адресной социальной помощи малоимущим семьям, имеющим детей)</t>
  </si>
  <si>
    <t>3.3.</t>
  </si>
  <si>
    <t>на реализацию мероприятий государственной программы Республики Карелия «Развитие образования» (в целях компенсации малообеспеченным гражданам, имеющим детей, обладающих правом на получение дошкольного образования, и не получившим направление в дошкольные образовательные организации;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стандартами); обеспечения надлежащих условий для обучения и пребывания детей и повышения энергетической эффективности в муниципальных образовательных организациях)</t>
  </si>
  <si>
    <t>3.4.</t>
  </si>
  <si>
    <t>на реализацию мероприятий государственной программы Республики Карелия «Развитие образования» (в целях частичной компенсации расходов на повышение оплаты труда работников бюджетной сферы)</t>
  </si>
  <si>
    <t>3.5.</t>
  </si>
  <si>
    <t>на реализацию мероприятий государственной программы Республики Карелия «Развитие культуры» (в целях частичной компенсации расходов на повышение оплаты труда работников бюджетной сферы)</t>
  </si>
  <si>
    <t>3.6.</t>
  </si>
  <si>
    <t>на реализацию мероприятий государственной программы Республики Карелия «Эффективное управление региональными и муниципальными финансами» (в целях частичной компенсации расходов на повышение оплаты труда работников бюджетной сферы)</t>
  </si>
  <si>
    <t>на реализацию мероприятий государственной программы Республики Карелия «Развитие транспортной системы» (в целях проектирования, ремонта и содержания автомобильных дорог общего пользования местного значения)</t>
  </si>
  <si>
    <t>3.8.</t>
  </si>
  <si>
    <t>на реализацию мероприятий по поддержке обустройства мест массового отдыха населения (городских парков)</t>
  </si>
  <si>
    <t>3.9.</t>
  </si>
  <si>
    <t>на реализацию мероприятий по формированию современной городской среды</t>
  </si>
  <si>
    <t>на реализацию мероприятий государственной программы Республики Карелия «Обеспечение доступным и комфортным жильем и жилищно — коммунальными услугами» в целях реализации мероприятий по сносу аварийных многоквартирных домов</t>
  </si>
  <si>
    <t xml:space="preserve"> на реализацию мероприятий по обеспечению жильем молодых семей</t>
  </si>
  <si>
    <t>3.10.</t>
  </si>
  <si>
    <t>на реализацию мероприятий по поддержке отрасли культуры</t>
  </si>
  <si>
    <t>3.11.</t>
  </si>
  <si>
    <t>на сбалансированность бюджетов муниципальных образований</t>
  </si>
  <si>
    <t>3.13.</t>
  </si>
  <si>
    <t>на реализацию дополнительных мероприятий по поддержке малого и среднего предпринимательства</t>
  </si>
  <si>
    <t>3.14.</t>
  </si>
  <si>
    <t>на реализацию мероприятий по устойчивому развитию сельских территорий (грантовая поддержка местных инициатив граждан, проживающих в сельской местности)</t>
  </si>
  <si>
    <t>3.7.</t>
  </si>
  <si>
    <t>на реализацию мероприятий по созданию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</si>
  <si>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4.</t>
  </si>
  <si>
    <t>4.1.</t>
  </si>
  <si>
    <t>4.2.</t>
  </si>
  <si>
    <t>4.3.</t>
  </si>
  <si>
    <t>3.12.</t>
  </si>
  <si>
    <t>на реализацию мероприятий по переселению граждан из аварийного жилищного фонда, софинансируемых за счет средств Фонда содействия реформированию жилищно-коммунального хозяйства</t>
  </si>
  <si>
    <t>на обеспечение мероприятий по переселению граждан из аварийного жилищного фонда</t>
  </si>
  <si>
    <t>Иные межбюджетные трансферты</t>
  </si>
  <si>
    <t xml:space="preserve">Субвенции на осуществление отдельных государственных полномочий Республики Карелия по организации мероприятий при осуществлении деятельности по обращению с животными без владельцев
</t>
  </si>
  <si>
    <t>на реализацию мероприятий по обеспечению жильем молодых семей</t>
  </si>
  <si>
    <t>на поддержку развития практик инициативного бюджетирования в муниципальных образованиях</t>
  </si>
  <si>
    <t>на организацию обсерваторов</t>
  </si>
  <si>
    <t>на реализацию мероприятий по государственной поддержке отрасли культуры</t>
  </si>
  <si>
    <t>на поддержку местных инициатив граждан, проживающих в муниципальных образованиях</t>
  </si>
  <si>
    <t>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</si>
  <si>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 xml:space="preserve">на поддержку развития территориального общественного самоуправления </t>
  </si>
  <si>
    <t xml:space="preserve">на стимулирование органов местного самоуправления за достижение наилучших результатов реализации программ оздоровления муниципальных финансов </t>
  </si>
  <si>
    <t>4.4.</t>
  </si>
  <si>
    <t>4.5.</t>
  </si>
  <si>
    <t xml:space="preserve">на стимулирование органов местного самоуправления муниципальных районов при осуществлении ими полномочий местной администрации поселения, являющегося административным центром соответствующего муниципального района </t>
  </si>
  <si>
    <t>4.6.</t>
  </si>
  <si>
    <t>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</si>
  <si>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3.15.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</si>
  <si>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</si>
  <si>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4.7.</t>
  </si>
  <si>
    <t>на реализацию мероприятий по соблюдению санитарного режима в муниципальных общеобразовательных организациях</t>
  </si>
  <si>
    <t>3.16.</t>
  </si>
  <si>
    <t>на реализацию мероприятий государственной программы Российской Федерации "Доступная среда"</t>
  </si>
  <si>
    <t>Приложение 13</t>
  </si>
  <si>
    <t>к отчету об исполнении бюджета</t>
  </si>
  <si>
    <t>Лахденпохского муниципального района за 2020 год</t>
  </si>
  <si>
    <t>Утвержденные плановые показатели, (тыс.рублей)</t>
  </si>
  <si>
    <t>Исполнено, (тыс.рублей)</t>
  </si>
  <si>
    <t>Отклонение, (тыс.рублей)</t>
  </si>
  <si>
    <t>Исполнение межбюджетных трансфертов, переданных из бюджета Республики Карелия</t>
  </si>
  <si>
    <t>на поощрение региональных и муниципальных управленческих команд за достижение показателей деятельности органов исполнительной власти субъектов Российской Федерации</t>
  </si>
  <si>
    <t xml:space="preserve"> бюджету Лахденпохского муниципального района в 2020 году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</si>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</sst>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charset val="204"/>
    </font>
    <font>
      <sz val="14"/>
      <name val="Arial"/>
      <family val="2"/>
      <charset val="204"/>
    </font>
    <font>
      <sz val="11.5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horizontal="justify" vertical="top" wrapText="1"/>
    </xf>
    <xf numFmtId="49" fontId="7" fillId="0" borderId="1" xfId="0" applyNumberFormat="1" applyFont="1" applyBorder="1" applyAlignment="1">
      <alignment horizontal="left" vertical="top"/>
    </xf>
    <xf numFmtId="49" fontId="8" fillId="0" borderId="1" xfId="0" applyNumberFormat="1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justify" vertical="top" wrapText="1"/>
    </xf>
    <xf numFmtId="0" fontId="1" fillId="0" borderId="0" xfId="0" applyFont="1" applyFill="1"/>
    <xf numFmtId="49" fontId="7" fillId="0" borderId="1" xfId="0" applyNumberFormat="1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justify" vertical="top" wrapText="1"/>
    </xf>
    <xf numFmtId="0" fontId="6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0" fontId="6" fillId="0" borderId="1" xfId="0" applyFont="1" applyBorder="1" applyAlignment="1">
      <alignment horizontal="justify"/>
    </xf>
    <xf numFmtId="0" fontId="6" fillId="0" borderId="1" xfId="0" applyFont="1" applyBorder="1"/>
    <xf numFmtId="0" fontId="6" fillId="0" borderId="1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right" vertical="top" wrapText="1"/>
    </xf>
    <xf numFmtId="49" fontId="9" fillId="0" borderId="1" xfId="0" applyNumberFormat="1" applyFont="1" applyBorder="1" applyAlignment="1">
      <alignment horizontal="center" vertical="center"/>
    </xf>
    <xf numFmtId="4" fontId="6" fillId="0" borderId="0" xfId="0" applyNumberFormat="1" applyFont="1" applyAlignment="1">
      <alignment vertical="top"/>
    </xf>
    <xf numFmtId="10" fontId="6" fillId="0" borderId="0" xfId="0" applyNumberFormat="1" applyFont="1" applyFill="1" applyAlignment="1">
      <alignment vertical="top"/>
    </xf>
    <xf numFmtId="4" fontId="5" fillId="0" borderId="1" xfId="0" applyNumberFormat="1" applyFont="1" applyFill="1" applyBorder="1" applyAlignment="1">
      <alignment horizontal="right" vertical="top" wrapText="1"/>
    </xf>
    <xf numFmtId="4" fontId="6" fillId="0" borderId="1" xfId="0" applyNumberFormat="1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vertical="top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horizontal="left" vertical="top"/>
    </xf>
    <xf numFmtId="0" fontId="6" fillId="0" borderId="2" xfId="0" applyFont="1" applyFill="1" applyBorder="1" applyAlignment="1">
      <alignment horizontal="justify" vertical="top" wrapText="1"/>
    </xf>
    <xf numFmtId="4" fontId="6" fillId="0" borderId="2" xfId="0" applyNumberFormat="1" applyFont="1" applyFill="1" applyBorder="1" applyAlignment="1">
      <alignment horizontal="right" vertical="top" wrapText="1"/>
    </xf>
    <xf numFmtId="4" fontId="5" fillId="0" borderId="1" xfId="0" applyNumberFormat="1" applyFont="1" applyBorder="1" applyAlignment="1">
      <alignment vertical="top"/>
    </xf>
    <xf numFmtId="10" fontId="5" fillId="0" borderId="1" xfId="0" applyNumberFormat="1" applyFont="1" applyFill="1" applyBorder="1" applyAlignment="1">
      <alignment vertical="top"/>
    </xf>
    <xf numFmtId="4" fontId="6" fillId="0" borderId="1" xfId="0" applyNumberFormat="1" applyFont="1" applyBorder="1" applyAlignment="1">
      <alignment vertical="top"/>
    </xf>
    <xf numFmtId="10" fontId="6" fillId="0" borderId="1" xfId="0" applyNumberFormat="1" applyFont="1" applyFill="1" applyBorder="1" applyAlignment="1">
      <alignment vertical="top"/>
    </xf>
    <xf numFmtId="4" fontId="5" fillId="0" borderId="1" xfId="0" applyNumberFormat="1" applyFont="1" applyFill="1" applyBorder="1" applyAlignment="1">
      <alignment vertical="top"/>
    </xf>
    <xf numFmtId="49" fontId="3" fillId="0" borderId="2" xfId="0" applyNumberFormat="1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4" fontId="6" fillId="0" borderId="2" xfId="0" applyNumberFormat="1" applyFont="1" applyBorder="1" applyAlignment="1">
      <alignment horizontal="right" vertical="top" wrapText="1"/>
    </xf>
    <xf numFmtId="4" fontId="6" fillId="0" borderId="2" xfId="0" applyNumberFormat="1" applyFont="1" applyBorder="1" applyAlignment="1">
      <alignment vertical="top"/>
    </xf>
    <xf numFmtId="10" fontId="6" fillId="0" borderId="2" xfId="0" applyNumberFormat="1" applyFont="1" applyFill="1" applyBorder="1" applyAlignment="1">
      <alignment vertical="top"/>
    </xf>
    <xf numFmtId="49" fontId="3" fillId="0" borderId="3" xfId="0" applyNumberFormat="1" applyFont="1" applyBorder="1" applyAlignment="1">
      <alignment vertical="top"/>
    </xf>
    <xf numFmtId="0" fontId="5" fillId="0" borderId="3" xfId="0" applyFont="1" applyBorder="1" applyAlignment="1">
      <alignment horizontal="justify" vertical="top" wrapText="1"/>
    </xf>
    <xf numFmtId="4" fontId="5" fillId="0" borderId="3" xfId="0" applyNumberFormat="1" applyFont="1" applyBorder="1" applyAlignment="1">
      <alignment horizontal="right" vertical="top" wrapText="1"/>
    </xf>
    <xf numFmtId="4" fontId="5" fillId="0" borderId="3" xfId="0" applyNumberFormat="1" applyFont="1" applyBorder="1" applyAlignment="1">
      <alignment vertical="top"/>
    </xf>
    <xf numFmtId="10" fontId="5" fillId="0" borderId="3" xfId="0" applyNumberFormat="1" applyFont="1" applyFill="1" applyBorder="1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4" fontId="6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4"/>
  <sheetViews>
    <sheetView tabSelected="1" view="pageBreakPreview" topLeftCell="A2" zoomScale="60" zoomScaleNormal="100" workbookViewId="0">
      <selection activeCell="F13" sqref="F13"/>
    </sheetView>
  </sheetViews>
  <sheetFormatPr defaultColWidth="9" defaultRowHeight="18" x14ac:dyDescent="0.25"/>
  <cols>
    <col min="1" max="1" width="5.85546875" style="1" customWidth="1"/>
    <col min="2" max="2" width="82.28515625" style="1" customWidth="1"/>
    <col min="3" max="3" width="20" style="1" customWidth="1"/>
    <col min="4" max="4" width="19" style="1" customWidth="1"/>
    <col min="5" max="5" width="12" style="1" customWidth="1"/>
    <col min="6" max="6" width="11.28515625" style="1" customWidth="1"/>
    <col min="7" max="16384" width="9" style="1"/>
  </cols>
  <sheetData>
    <row r="1" spans="1:7" ht="12" customHeight="1" x14ac:dyDescent="0.25">
      <c r="B1" s="2"/>
      <c r="C1" s="3"/>
      <c r="F1" s="3" t="s">
        <v>120</v>
      </c>
    </row>
    <row r="2" spans="1:7" ht="12" customHeight="1" x14ac:dyDescent="0.25">
      <c r="B2" s="2"/>
      <c r="C2" s="3"/>
      <c r="F2" s="3" t="s">
        <v>0</v>
      </c>
    </row>
    <row r="3" spans="1:7" ht="12" customHeight="1" x14ac:dyDescent="0.25">
      <c r="B3" s="2"/>
      <c r="C3" s="3"/>
      <c r="F3" s="3" t="s">
        <v>121</v>
      </c>
    </row>
    <row r="4" spans="1:7" ht="12" customHeight="1" x14ac:dyDescent="0.25">
      <c r="B4" s="2"/>
      <c r="C4" s="3"/>
      <c r="F4" s="3" t="s">
        <v>122</v>
      </c>
    </row>
    <row r="5" spans="1:7" ht="12" customHeight="1" x14ac:dyDescent="0.25">
      <c r="B5" s="2"/>
      <c r="C5" s="3"/>
    </row>
    <row r="6" spans="1:7" ht="12" customHeight="1" x14ac:dyDescent="0.25">
      <c r="B6" s="2"/>
      <c r="C6" s="3"/>
    </row>
    <row r="7" spans="1:7" ht="30" customHeight="1" x14ac:dyDescent="0.3">
      <c r="B7" s="47" t="s">
        <v>126</v>
      </c>
      <c r="C7" s="47"/>
      <c r="D7" s="47"/>
      <c r="E7" s="47"/>
      <c r="F7" s="47"/>
      <c r="G7" s="47"/>
    </row>
    <row r="8" spans="1:7" ht="20.25" customHeight="1" x14ac:dyDescent="0.3">
      <c r="B8" s="47" t="s">
        <v>128</v>
      </c>
      <c r="C8" s="47"/>
      <c r="D8" s="47"/>
      <c r="E8" s="47"/>
      <c r="F8" s="47"/>
      <c r="G8" s="47"/>
    </row>
    <row r="9" spans="1:7" ht="20.25" customHeight="1" x14ac:dyDescent="0.3">
      <c r="B9" s="47"/>
      <c r="C9" s="47"/>
    </row>
    <row r="10" spans="1:7" ht="22.5" customHeight="1" x14ac:dyDescent="0.25">
      <c r="B10" s="48"/>
      <c r="C10" s="48"/>
    </row>
    <row r="11" spans="1:7" ht="18" customHeight="1" x14ac:dyDescent="0.25">
      <c r="A11" s="49" t="s">
        <v>1</v>
      </c>
      <c r="B11" s="50" t="s">
        <v>2</v>
      </c>
      <c r="C11" s="46" t="s">
        <v>123</v>
      </c>
      <c r="D11" s="46" t="s">
        <v>124</v>
      </c>
      <c r="E11" s="46" t="s">
        <v>125</v>
      </c>
      <c r="F11" s="46" t="s">
        <v>129</v>
      </c>
    </row>
    <row r="12" spans="1:7" ht="28.5" customHeight="1" x14ac:dyDescent="0.25">
      <c r="A12" s="49"/>
      <c r="B12" s="50"/>
      <c r="C12" s="46"/>
      <c r="D12" s="46"/>
      <c r="E12" s="46"/>
      <c r="F12" s="46"/>
    </row>
    <row r="13" spans="1:7" x14ac:dyDescent="0.25">
      <c r="A13" s="18">
        <v>1</v>
      </c>
      <c r="B13" s="25">
        <v>2</v>
      </c>
      <c r="C13" s="25">
        <v>3</v>
      </c>
      <c r="D13" s="24">
        <v>4</v>
      </c>
      <c r="E13" s="24">
        <v>5</v>
      </c>
      <c r="F13" s="24">
        <v>6</v>
      </c>
    </row>
    <row r="14" spans="1:7" ht="31.5" x14ac:dyDescent="0.25">
      <c r="A14" s="41"/>
      <c r="B14" s="42" t="s">
        <v>3</v>
      </c>
      <c r="C14" s="43">
        <f>C16+C19+C60+C85</f>
        <v>358515.68388999999</v>
      </c>
      <c r="D14" s="44">
        <f>D16+D19+D60+D85</f>
        <v>356871.69650000008</v>
      </c>
      <c r="E14" s="44">
        <f>D14-C14</f>
        <v>-1643.9873899999075</v>
      </c>
      <c r="F14" s="45">
        <f t="shared" ref="F14:F17" si="0">D14/C14</f>
        <v>0.99541446172685621</v>
      </c>
    </row>
    <row r="15" spans="1:7" ht="18.75" customHeight="1" x14ac:dyDescent="0.25">
      <c r="A15" s="36"/>
      <c r="B15" s="37" t="s">
        <v>4</v>
      </c>
      <c r="C15" s="38"/>
      <c r="D15" s="39"/>
      <c r="E15" s="39"/>
      <c r="F15" s="40"/>
    </row>
    <row r="16" spans="1:7" x14ac:dyDescent="0.25">
      <c r="A16" s="5" t="s">
        <v>5</v>
      </c>
      <c r="B16" s="4" t="s">
        <v>6</v>
      </c>
      <c r="C16" s="21">
        <f>C17+C18</f>
        <v>68739.3</v>
      </c>
      <c r="D16" s="31">
        <f>D17+D18</f>
        <v>68739.3</v>
      </c>
      <c r="E16" s="35">
        <f t="shared" ref="E16:E17" si="1">D16-C16</f>
        <v>0</v>
      </c>
      <c r="F16" s="32">
        <f t="shared" si="0"/>
        <v>1</v>
      </c>
    </row>
    <row r="17" spans="1:6" s="8" customFormat="1" ht="24" customHeight="1" x14ac:dyDescent="0.25">
      <c r="A17" s="6" t="s">
        <v>7</v>
      </c>
      <c r="B17" s="7" t="s">
        <v>8</v>
      </c>
      <c r="C17" s="17">
        <v>40246</v>
      </c>
      <c r="D17" s="23">
        <v>40246</v>
      </c>
      <c r="E17" s="23">
        <f t="shared" si="1"/>
        <v>0</v>
      </c>
      <c r="F17" s="34">
        <f t="shared" si="0"/>
        <v>1</v>
      </c>
    </row>
    <row r="18" spans="1:6" s="8" customFormat="1" ht="31.5" x14ac:dyDescent="0.25">
      <c r="A18" s="6" t="s">
        <v>9</v>
      </c>
      <c r="B18" s="7" t="s">
        <v>10</v>
      </c>
      <c r="C18" s="17">
        <f>23329.6+5163.7</f>
        <v>28493.3</v>
      </c>
      <c r="D18" s="23">
        <v>28493.3</v>
      </c>
      <c r="E18" s="23">
        <f>D18-C18</f>
        <v>0</v>
      </c>
      <c r="F18" s="34">
        <f>D18/C18</f>
        <v>1</v>
      </c>
    </row>
    <row r="19" spans="1:6" s="8" customFormat="1" x14ac:dyDescent="0.25">
      <c r="A19" s="9" t="s">
        <v>11</v>
      </c>
      <c r="B19" s="10" t="s">
        <v>12</v>
      </c>
      <c r="C19" s="21">
        <f>C20+C21+C26+C27+C28+C29+C30+C31+C32+C33+C34+C35+C59</f>
        <v>176247.29800000001</v>
      </c>
      <c r="D19" s="35">
        <f>D20+D21+D26+D27+D28+D29+D30+D31+D32+D33+D34+D35+D59</f>
        <v>175131.43035000001</v>
      </c>
      <c r="E19" s="35">
        <f t="shared" ref="E19:E82" si="2">D19-C19</f>
        <v>-1115.8676500000001</v>
      </c>
      <c r="F19" s="32">
        <f t="shared" ref="F19:F82" si="3">D19/C19</f>
        <v>0.99366873896699393</v>
      </c>
    </row>
    <row r="20" spans="1:6" s="8" customFormat="1" ht="110.25" x14ac:dyDescent="0.25">
      <c r="A20" s="6" t="s">
        <v>13</v>
      </c>
      <c r="B20" s="7" t="s">
        <v>14</v>
      </c>
      <c r="C20" s="17">
        <f>156027+1359</f>
        <v>157386</v>
      </c>
      <c r="D20" s="23">
        <v>157385.82750000001</v>
      </c>
      <c r="E20" s="23">
        <f t="shared" si="2"/>
        <v>-0.17249999998603016</v>
      </c>
      <c r="F20" s="34">
        <f t="shared" si="3"/>
        <v>0.99999890396858693</v>
      </c>
    </row>
    <row r="21" spans="1:6" s="8" customFormat="1" ht="47.25" x14ac:dyDescent="0.25">
      <c r="A21" s="6" t="s">
        <v>15</v>
      </c>
      <c r="B21" s="7" t="s">
        <v>16</v>
      </c>
      <c r="C21" s="17">
        <f>C23+C24+C25</f>
        <v>9422</v>
      </c>
      <c r="D21" s="23">
        <f>D23+D24+D25</f>
        <v>8388.5570399999997</v>
      </c>
      <c r="E21" s="23">
        <f t="shared" si="2"/>
        <v>-1033.4429600000003</v>
      </c>
      <c r="F21" s="34">
        <f t="shared" si="3"/>
        <v>0.89031596688601145</v>
      </c>
    </row>
    <row r="22" spans="1:6" s="8" customFormat="1" x14ac:dyDescent="0.25">
      <c r="A22" s="6"/>
      <c r="B22" s="7" t="s">
        <v>4</v>
      </c>
      <c r="C22" s="17"/>
      <c r="D22" s="23"/>
      <c r="E22" s="23"/>
      <c r="F22" s="34"/>
    </row>
    <row r="23" spans="1:6" s="8" customFormat="1" ht="78.75" x14ac:dyDescent="0.25">
      <c r="A23" s="6" t="s">
        <v>17</v>
      </c>
      <c r="B23" s="7" t="s">
        <v>18</v>
      </c>
      <c r="C23" s="17">
        <f>5088-610</f>
        <v>4478</v>
      </c>
      <c r="D23" s="23">
        <v>3503.4324099999999</v>
      </c>
      <c r="E23" s="23">
        <f t="shared" si="2"/>
        <v>-974.56759000000011</v>
      </c>
      <c r="F23" s="34">
        <f t="shared" si="3"/>
        <v>0.78236543322912011</v>
      </c>
    </row>
    <row r="24" spans="1:6" s="8" customFormat="1" ht="94.5" x14ac:dyDescent="0.25">
      <c r="A24" s="6" t="s">
        <v>19</v>
      </c>
      <c r="B24" s="7" t="s">
        <v>20</v>
      </c>
      <c r="C24" s="17">
        <f>309-42</f>
        <v>267</v>
      </c>
      <c r="D24" s="23">
        <v>246.45074</v>
      </c>
      <c r="E24" s="23">
        <f t="shared" si="2"/>
        <v>-20.549260000000004</v>
      </c>
      <c r="F24" s="34">
        <f t="shared" si="3"/>
        <v>0.92303647940074907</v>
      </c>
    </row>
    <row r="25" spans="1:6" s="8" customFormat="1" ht="63" x14ac:dyDescent="0.25">
      <c r="A25" s="6" t="s">
        <v>21</v>
      </c>
      <c r="B25" s="7" t="s">
        <v>22</v>
      </c>
      <c r="C25" s="17">
        <f>4017.8+659.2</f>
        <v>4677</v>
      </c>
      <c r="D25" s="23">
        <v>4638.67389</v>
      </c>
      <c r="E25" s="23">
        <f t="shared" si="2"/>
        <v>-38.326109999999971</v>
      </c>
      <c r="F25" s="34">
        <f t="shared" si="3"/>
        <v>0.99180540731237976</v>
      </c>
    </row>
    <row r="26" spans="1:6" s="8" customFormat="1" ht="31.5" x14ac:dyDescent="0.25">
      <c r="A26" s="6" t="s">
        <v>23</v>
      </c>
      <c r="B26" s="7" t="s">
        <v>24</v>
      </c>
      <c r="C26" s="17">
        <f>991.3+31.4</f>
        <v>1022.6999999999999</v>
      </c>
      <c r="D26" s="23">
        <v>1022.7</v>
      </c>
      <c r="E26" s="23">
        <f t="shared" si="2"/>
        <v>0</v>
      </c>
      <c r="F26" s="34">
        <f t="shared" si="3"/>
        <v>1.0000000000000002</v>
      </c>
    </row>
    <row r="27" spans="1:6" s="8" customFormat="1" ht="110.25" hidden="1" x14ac:dyDescent="0.25">
      <c r="A27" s="6" t="s">
        <v>25</v>
      </c>
      <c r="B27" s="7" t="s">
        <v>26</v>
      </c>
      <c r="C27" s="17">
        <v>0</v>
      </c>
      <c r="D27" s="23"/>
      <c r="E27" s="23">
        <f t="shared" si="2"/>
        <v>0</v>
      </c>
      <c r="F27" s="34" t="e">
        <f t="shared" si="3"/>
        <v>#DIV/0!</v>
      </c>
    </row>
    <row r="28" spans="1:6" s="8" customFormat="1" ht="110.25" hidden="1" x14ac:dyDescent="0.25">
      <c r="A28" s="6" t="s">
        <v>27</v>
      </c>
      <c r="B28" s="7" t="s">
        <v>28</v>
      </c>
      <c r="C28" s="17">
        <v>0</v>
      </c>
      <c r="D28" s="23"/>
      <c r="E28" s="23">
        <f t="shared" si="2"/>
        <v>0</v>
      </c>
      <c r="F28" s="34" t="e">
        <f t="shared" si="3"/>
        <v>#DIV/0!</v>
      </c>
    </row>
    <row r="29" spans="1:6" s="8" customFormat="1" ht="126" x14ac:dyDescent="0.25">
      <c r="A29" s="6" t="s">
        <v>25</v>
      </c>
      <c r="B29" s="7" t="s">
        <v>29</v>
      </c>
      <c r="C29" s="17">
        <f>2263-21.3</f>
        <v>2241.6999999999998</v>
      </c>
      <c r="D29" s="23">
        <v>2180.4478199999999</v>
      </c>
      <c r="E29" s="23">
        <f t="shared" si="2"/>
        <v>-61.252179999999953</v>
      </c>
      <c r="F29" s="34">
        <f t="shared" si="3"/>
        <v>0.97267601373957269</v>
      </c>
    </row>
    <row r="30" spans="1:6" s="8" customFormat="1" ht="47.25" x14ac:dyDescent="0.25">
      <c r="A30" s="6" t="s">
        <v>27</v>
      </c>
      <c r="B30" s="7" t="s">
        <v>30</v>
      </c>
      <c r="C30" s="17">
        <f>380+3</f>
        <v>383</v>
      </c>
      <c r="D30" s="23">
        <v>383</v>
      </c>
      <c r="E30" s="23">
        <f t="shared" si="2"/>
        <v>0</v>
      </c>
      <c r="F30" s="34">
        <f t="shared" si="3"/>
        <v>1</v>
      </c>
    </row>
    <row r="31" spans="1:6" s="8" customFormat="1" ht="40.5" customHeight="1" x14ac:dyDescent="0.25">
      <c r="A31" s="6" t="s">
        <v>31</v>
      </c>
      <c r="B31" s="7" t="s">
        <v>32</v>
      </c>
      <c r="C31" s="17">
        <f>45+6.998+0.1</f>
        <v>52.097999999999999</v>
      </c>
      <c r="D31" s="23">
        <v>52.097999999999999</v>
      </c>
      <c r="E31" s="23">
        <f t="shared" si="2"/>
        <v>0</v>
      </c>
      <c r="F31" s="34">
        <f t="shared" si="3"/>
        <v>1</v>
      </c>
    </row>
    <row r="32" spans="1:6" s="8" customFormat="1" ht="47.25" x14ac:dyDescent="0.25">
      <c r="A32" s="6" t="s">
        <v>33</v>
      </c>
      <c r="B32" s="7" t="s">
        <v>34</v>
      </c>
      <c r="C32" s="17">
        <f>1083+8</f>
        <v>1091</v>
      </c>
      <c r="D32" s="23">
        <v>1070</v>
      </c>
      <c r="E32" s="23">
        <f t="shared" si="2"/>
        <v>-21</v>
      </c>
      <c r="F32" s="34">
        <f t="shared" si="3"/>
        <v>0.98075160403299722</v>
      </c>
    </row>
    <row r="33" spans="1:6" s="8" customFormat="1" ht="47.25" x14ac:dyDescent="0.25">
      <c r="A33" s="6" t="s">
        <v>35</v>
      </c>
      <c r="B33" s="7" t="s">
        <v>36</v>
      </c>
      <c r="C33" s="17">
        <v>4038</v>
      </c>
      <c r="D33" s="23">
        <v>4038</v>
      </c>
      <c r="E33" s="23">
        <f t="shared" si="2"/>
        <v>0</v>
      </c>
      <c r="F33" s="34">
        <f t="shared" si="3"/>
        <v>1</v>
      </c>
    </row>
    <row r="34" spans="1:6" s="8" customFormat="1" ht="52.5" customHeight="1" x14ac:dyDescent="0.25">
      <c r="A34" s="6" t="s">
        <v>37</v>
      </c>
      <c r="B34" s="7" t="s">
        <v>100</v>
      </c>
      <c r="C34" s="17">
        <v>218</v>
      </c>
      <c r="D34" s="23">
        <v>217.99999</v>
      </c>
      <c r="E34" s="23">
        <f t="shared" si="2"/>
        <v>-1.0000000003174137E-5</v>
      </c>
      <c r="F34" s="34">
        <f t="shared" si="3"/>
        <v>0.99999995412844034</v>
      </c>
    </row>
    <row r="35" spans="1:6" s="8" customFormat="1" ht="63" customHeight="1" x14ac:dyDescent="0.25">
      <c r="A35" s="6" t="s">
        <v>38</v>
      </c>
      <c r="B35" s="11" t="s">
        <v>39</v>
      </c>
      <c r="C35" s="22">
        <f>370+21.4</f>
        <v>391.4</v>
      </c>
      <c r="D35" s="23">
        <v>391.4</v>
      </c>
      <c r="E35" s="23">
        <f t="shared" si="2"/>
        <v>0</v>
      </c>
      <c r="F35" s="34">
        <f t="shared" si="3"/>
        <v>1</v>
      </c>
    </row>
    <row r="36" spans="1:6" s="8" customFormat="1" ht="51.75" hidden="1" customHeight="1" x14ac:dyDescent="0.25">
      <c r="A36" s="12"/>
      <c r="B36" s="7" t="s">
        <v>40</v>
      </c>
      <c r="C36" s="17"/>
      <c r="D36" s="23"/>
      <c r="E36" s="23">
        <f t="shared" si="2"/>
        <v>0</v>
      </c>
      <c r="F36" s="34" t="e">
        <f t="shared" si="3"/>
        <v>#DIV/0!</v>
      </c>
    </row>
    <row r="37" spans="1:6" s="8" customFormat="1" ht="18.75" hidden="1" customHeight="1" x14ac:dyDescent="0.25">
      <c r="A37" s="12"/>
      <c r="B37" s="7" t="s">
        <v>41</v>
      </c>
      <c r="C37" s="27"/>
      <c r="D37" s="23"/>
      <c r="E37" s="23">
        <f t="shared" si="2"/>
        <v>0</v>
      </c>
      <c r="F37" s="34" t="e">
        <f t="shared" si="3"/>
        <v>#DIV/0!</v>
      </c>
    </row>
    <row r="38" spans="1:6" ht="31.5" hidden="1" x14ac:dyDescent="0.25">
      <c r="A38" s="13"/>
      <c r="B38" s="26" t="s">
        <v>42</v>
      </c>
      <c r="C38" s="27"/>
      <c r="D38" s="33"/>
      <c r="E38" s="33">
        <f t="shared" si="2"/>
        <v>0</v>
      </c>
      <c r="F38" s="34" t="e">
        <f t="shared" si="3"/>
        <v>#DIV/0!</v>
      </c>
    </row>
    <row r="39" spans="1:6" ht="31.5" hidden="1" x14ac:dyDescent="0.25">
      <c r="A39" s="13"/>
      <c r="B39" s="26" t="s">
        <v>43</v>
      </c>
      <c r="C39" s="27"/>
      <c r="D39" s="33"/>
      <c r="E39" s="33">
        <f t="shared" si="2"/>
        <v>0</v>
      </c>
      <c r="F39" s="34" t="e">
        <f t="shared" si="3"/>
        <v>#DIV/0!</v>
      </c>
    </row>
    <row r="40" spans="1:6" ht="31.5" hidden="1" x14ac:dyDescent="0.25">
      <c r="A40" s="13"/>
      <c r="B40" s="26" t="s">
        <v>44</v>
      </c>
      <c r="C40" s="27"/>
      <c r="D40" s="33"/>
      <c r="E40" s="33">
        <f t="shared" si="2"/>
        <v>0</v>
      </c>
      <c r="F40" s="34" t="e">
        <f t="shared" si="3"/>
        <v>#DIV/0!</v>
      </c>
    </row>
    <row r="41" spans="1:6" ht="31.5" hidden="1" x14ac:dyDescent="0.25">
      <c r="A41" s="13"/>
      <c r="B41" s="26" t="s">
        <v>45</v>
      </c>
      <c r="C41" s="27"/>
      <c r="D41" s="33"/>
      <c r="E41" s="33">
        <f t="shared" si="2"/>
        <v>0</v>
      </c>
      <c r="F41" s="34" t="e">
        <f t="shared" si="3"/>
        <v>#DIV/0!</v>
      </c>
    </row>
    <row r="42" spans="1:6" ht="31.5" hidden="1" x14ac:dyDescent="0.25">
      <c r="A42" s="13"/>
      <c r="B42" s="26" t="s">
        <v>46</v>
      </c>
      <c r="C42" s="27"/>
      <c r="D42" s="33"/>
      <c r="E42" s="33">
        <f t="shared" si="2"/>
        <v>0</v>
      </c>
      <c r="F42" s="34" t="e">
        <f t="shared" si="3"/>
        <v>#DIV/0!</v>
      </c>
    </row>
    <row r="43" spans="1:6" ht="47.25" hidden="1" x14ac:dyDescent="0.25">
      <c r="A43" s="13"/>
      <c r="B43" s="26" t="s">
        <v>47</v>
      </c>
      <c r="C43" s="27"/>
      <c r="D43" s="33"/>
      <c r="E43" s="33">
        <f t="shared" si="2"/>
        <v>0</v>
      </c>
      <c r="F43" s="34" t="e">
        <f t="shared" si="3"/>
        <v>#DIV/0!</v>
      </c>
    </row>
    <row r="44" spans="1:6" ht="31.5" hidden="1" x14ac:dyDescent="0.25">
      <c r="A44" s="13"/>
      <c r="B44" s="26" t="s">
        <v>48</v>
      </c>
      <c r="C44" s="27"/>
      <c r="D44" s="33"/>
      <c r="E44" s="33">
        <f t="shared" si="2"/>
        <v>0</v>
      </c>
      <c r="F44" s="34" t="e">
        <f t="shared" si="3"/>
        <v>#DIV/0!</v>
      </c>
    </row>
    <row r="45" spans="1:6" ht="31.5" hidden="1" x14ac:dyDescent="0.25">
      <c r="A45" s="13"/>
      <c r="B45" s="26" t="s">
        <v>49</v>
      </c>
      <c r="C45" s="27"/>
      <c r="D45" s="33"/>
      <c r="E45" s="33">
        <f t="shared" si="2"/>
        <v>0</v>
      </c>
      <c r="F45" s="34" t="e">
        <f t="shared" si="3"/>
        <v>#DIV/0!</v>
      </c>
    </row>
    <row r="46" spans="1:6" ht="31.5" hidden="1" x14ac:dyDescent="0.25">
      <c r="A46" s="13"/>
      <c r="B46" s="26" t="s">
        <v>50</v>
      </c>
      <c r="C46" s="27"/>
      <c r="D46" s="33"/>
      <c r="E46" s="33">
        <f t="shared" si="2"/>
        <v>0</v>
      </c>
      <c r="F46" s="34" t="e">
        <f t="shared" si="3"/>
        <v>#DIV/0!</v>
      </c>
    </row>
    <row r="47" spans="1:6" hidden="1" x14ac:dyDescent="0.25">
      <c r="A47" s="13"/>
      <c r="B47" s="26" t="s">
        <v>51</v>
      </c>
      <c r="C47" s="27"/>
      <c r="D47" s="33"/>
      <c r="E47" s="33">
        <f t="shared" si="2"/>
        <v>0</v>
      </c>
      <c r="F47" s="34" t="e">
        <f t="shared" si="3"/>
        <v>#DIV/0!</v>
      </c>
    </row>
    <row r="48" spans="1:6" ht="31.5" hidden="1" x14ac:dyDescent="0.25">
      <c r="A48" s="13"/>
      <c r="B48" s="26" t="s">
        <v>52</v>
      </c>
      <c r="C48" s="27"/>
      <c r="D48" s="33"/>
      <c r="E48" s="33">
        <f t="shared" si="2"/>
        <v>0</v>
      </c>
      <c r="F48" s="34" t="e">
        <f t="shared" si="3"/>
        <v>#DIV/0!</v>
      </c>
    </row>
    <row r="49" spans="1:6" ht="31.5" hidden="1" x14ac:dyDescent="0.25">
      <c r="A49" s="13"/>
      <c r="B49" s="26" t="s">
        <v>53</v>
      </c>
      <c r="C49" s="27"/>
      <c r="D49" s="33"/>
      <c r="E49" s="33">
        <f t="shared" si="2"/>
        <v>0</v>
      </c>
      <c r="F49" s="34" t="e">
        <f t="shared" si="3"/>
        <v>#DIV/0!</v>
      </c>
    </row>
    <row r="50" spans="1:6" ht="31.5" hidden="1" x14ac:dyDescent="0.25">
      <c r="A50" s="13"/>
      <c r="B50" s="26" t="s">
        <v>54</v>
      </c>
      <c r="C50" s="27"/>
      <c r="D50" s="33"/>
      <c r="E50" s="33">
        <f t="shared" si="2"/>
        <v>0</v>
      </c>
      <c r="F50" s="34" t="e">
        <f t="shared" si="3"/>
        <v>#DIV/0!</v>
      </c>
    </row>
    <row r="51" spans="1:6" ht="63" hidden="1" x14ac:dyDescent="0.25">
      <c r="A51" s="13"/>
      <c r="B51" s="26" t="s">
        <v>55</v>
      </c>
      <c r="C51" s="27"/>
      <c r="D51" s="33"/>
      <c r="E51" s="33">
        <f t="shared" si="2"/>
        <v>0</v>
      </c>
      <c r="F51" s="34" t="e">
        <f t="shared" si="3"/>
        <v>#DIV/0!</v>
      </c>
    </row>
    <row r="52" spans="1:6" hidden="1" x14ac:dyDescent="0.25">
      <c r="A52" s="13"/>
      <c r="B52" s="26" t="s">
        <v>56</v>
      </c>
      <c r="C52" s="27"/>
      <c r="D52" s="33"/>
      <c r="E52" s="33">
        <f t="shared" si="2"/>
        <v>0</v>
      </c>
      <c r="F52" s="34" t="e">
        <f t="shared" si="3"/>
        <v>#DIV/0!</v>
      </c>
    </row>
    <row r="53" spans="1:6" ht="31.5" hidden="1" x14ac:dyDescent="0.25">
      <c r="A53" s="13"/>
      <c r="B53" s="26" t="s">
        <v>57</v>
      </c>
      <c r="C53" s="27"/>
      <c r="D53" s="33"/>
      <c r="E53" s="33">
        <f t="shared" si="2"/>
        <v>0</v>
      </c>
      <c r="F53" s="34" t="e">
        <f t="shared" si="3"/>
        <v>#DIV/0!</v>
      </c>
    </row>
    <row r="54" spans="1:6" ht="31.5" hidden="1" customHeight="1" x14ac:dyDescent="0.25">
      <c r="A54" s="13"/>
      <c r="B54" s="51" t="s">
        <v>58</v>
      </c>
      <c r="C54" s="52"/>
      <c r="D54" s="33"/>
      <c r="E54" s="33">
        <f t="shared" si="2"/>
        <v>0</v>
      </c>
      <c r="F54" s="34" t="e">
        <f t="shared" si="3"/>
        <v>#DIV/0!</v>
      </c>
    </row>
    <row r="55" spans="1:6" ht="22.5" hidden="1" customHeight="1" x14ac:dyDescent="0.25">
      <c r="A55" s="13"/>
      <c r="B55" s="51"/>
      <c r="C55" s="52"/>
      <c r="D55" s="33"/>
      <c r="E55" s="33">
        <f t="shared" si="2"/>
        <v>0</v>
      </c>
      <c r="F55" s="34" t="e">
        <f t="shared" si="3"/>
        <v>#DIV/0!</v>
      </c>
    </row>
    <row r="56" spans="1:6" hidden="1" x14ac:dyDescent="0.25">
      <c r="A56" s="13"/>
      <c r="B56" s="14"/>
      <c r="C56" s="23"/>
      <c r="D56" s="33"/>
      <c r="E56" s="33">
        <f t="shared" si="2"/>
        <v>0</v>
      </c>
      <c r="F56" s="34" t="e">
        <f t="shared" si="3"/>
        <v>#DIV/0!</v>
      </c>
    </row>
    <row r="57" spans="1:6" hidden="1" x14ac:dyDescent="0.25">
      <c r="A57" s="13"/>
      <c r="B57" s="15"/>
      <c r="C57" s="23"/>
      <c r="D57" s="33"/>
      <c r="E57" s="33">
        <f t="shared" si="2"/>
        <v>0</v>
      </c>
      <c r="F57" s="34" t="e">
        <f t="shared" si="3"/>
        <v>#DIV/0!</v>
      </c>
    </row>
    <row r="58" spans="1:6" hidden="1" x14ac:dyDescent="0.25">
      <c r="A58" s="13"/>
      <c r="B58" s="15"/>
      <c r="C58" s="23"/>
      <c r="D58" s="33"/>
      <c r="E58" s="33">
        <f t="shared" si="2"/>
        <v>0</v>
      </c>
      <c r="F58" s="34" t="e">
        <f t="shared" si="3"/>
        <v>#DIV/0!</v>
      </c>
    </row>
    <row r="59" spans="1:6" ht="63" x14ac:dyDescent="0.25">
      <c r="A59" s="6" t="s">
        <v>59</v>
      </c>
      <c r="B59" s="16" t="s">
        <v>60</v>
      </c>
      <c r="C59" s="22">
        <v>1.4</v>
      </c>
      <c r="D59" s="33">
        <v>1.4</v>
      </c>
      <c r="E59" s="33">
        <f t="shared" si="2"/>
        <v>0</v>
      </c>
      <c r="F59" s="34">
        <f t="shared" si="3"/>
        <v>1</v>
      </c>
    </row>
    <row r="60" spans="1:6" x14ac:dyDescent="0.25">
      <c r="A60" s="9" t="s">
        <v>61</v>
      </c>
      <c r="B60" s="10" t="s">
        <v>62</v>
      </c>
      <c r="C60" s="21">
        <f>C61+C62+C63+C64+C65+C67+C77+C78+C79+C80+C81+C84+C74+C75+C82+C83</f>
        <v>102611.70589000001</v>
      </c>
      <c r="D60" s="31">
        <f>D61+D62+D63+D64+D65+D67+D77+D78+D79+D80+D81+D84+D74+D75+D82+D83</f>
        <v>100984.95193000001</v>
      </c>
      <c r="E60" s="31">
        <f t="shared" si="2"/>
        <v>-1626.7539600000018</v>
      </c>
      <c r="F60" s="32">
        <f t="shared" si="3"/>
        <v>0.98414650701018569</v>
      </c>
    </row>
    <row r="61" spans="1:6" ht="47.25" x14ac:dyDescent="0.25">
      <c r="A61" s="6" t="s">
        <v>63</v>
      </c>
      <c r="B61" s="7" t="s">
        <v>64</v>
      </c>
      <c r="C61" s="17">
        <v>1014</v>
      </c>
      <c r="D61" s="33">
        <v>1014</v>
      </c>
      <c r="E61" s="33">
        <f t="shared" si="2"/>
        <v>0</v>
      </c>
      <c r="F61" s="34">
        <f t="shared" si="3"/>
        <v>1</v>
      </c>
    </row>
    <row r="62" spans="1:6" ht="47.25" x14ac:dyDescent="0.25">
      <c r="A62" s="6" t="s">
        <v>65</v>
      </c>
      <c r="B62" s="7" t="s">
        <v>66</v>
      </c>
      <c r="C62" s="17">
        <v>4547</v>
      </c>
      <c r="D62" s="33">
        <v>4477.0835100000004</v>
      </c>
      <c r="E62" s="33">
        <f t="shared" si="2"/>
        <v>-69.916489999999612</v>
      </c>
      <c r="F62" s="34">
        <f t="shared" si="3"/>
        <v>0.98462360017594031</v>
      </c>
    </row>
    <row r="63" spans="1:6" ht="204.75" x14ac:dyDescent="0.25">
      <c r="A63" s="6" t="s">
        <v>67</v>
      </c>
      <c r="B63" s="7" t="s">
        <v>68</v>
      </c>
      <c r="C63" s="17">
        <v>22353.9</v>
      </c>
      <c r="D63" s="33">
        <v>21657.090609999999</v>
      </c>
      <c r="E63" s="33">
        <f t="shared" si="2"/>
        <v>-696.80939000000217</v>
      </c>
      <c r="F63" s="34">
        <f t="shared" si="3"/>
        <v>0.96882828544459798</v>
      </c>
    </row>
    <row r="64" spans="1:6" ht="47.25" x14ac:dyDescent="0.25">
      <c r="A64" s="6" t="s">
        <v>69</v>
      </c>
      <c r="B64" s="7" t="s">
        <v>70</v>
      </c>
      <c r="C64" s="17">
        <f>3114+555</f>
        <v>3669</v>
      </c>
      <c r="D64" s="33">
        <v>3585.87851</v>
      </c>
      <c r="E64" s="33">
        <f t="shared" si="2"/>
        <v>-83.121489999999994</v>
      </c>
      <c r="F64" s="34">
        <f t="shared" si="3"/>
        <v>0.97734491959662029</v>
      </c>
    </row>
    <row r="65" spans="1:6" ht="47.25" x14ac:dyDescent="0.25">
      <c r="A65" s="6" t="s">
        <v>71</v>
      </c>
      <c r="B65" s="7" t="s">
        <v>72</v>
      </c>
      <c r="C65" s="17">
        <v>4135</v>
      </c>
      <c r="D65" s="33">
        <v>4135</v>
      </c>
      <c r="E65" s="33">
        <f t="shared" si="2"/>
        <v>0</v>
      </c>
      <c r="F65" s="34">
        <f t="shared" si="3"/>
        <v>1</v>
      </c>
    </row>
    <row r="66" spans="1:6" ht="63" hidden="1" x14ac:dyDescent="0.25">
      <c r="A66" s="6" t="s">
        <v>73</v>
      </c>
      <c r="B66" s="7" t="s">
        <v>74</v>
      </c>
      <c r="C66" s="17">
        <v>0</v>
      </c>
      <c r="D66" s="33"/>
      <c r="E66" s="33">
        <f t="shared" si="2"/>
        <v>0</v>
      </c>
      <c r="F66" s="34" t="e">
        <f t="shared" si="3"/>
        <v>#DIV/0!</v>
      </c>
    </row>
    <row r="67" spans="1:6" ht="47.25" x14ac:dyDescent="0.25">
      <c r="A67" s="6" t="s">
        <v>73</v>
      </c>
      <c r="B67" s="7" t="s">
        <v>75</v>
      </c>
      <c r="C67" s="17">
        <v>9288</v>
      </c>
      <c r="D67" s="33">
        <v>8978.2361899999996</v>
      </c>
      <c r="E67" s="33">
        <f t="shared" si="2"/>
        <v>-309.76381000000038</v>
      </c>
      <c r="F67" s="34">
        <f t="shared" si="3"/>
        <v>0.96664902993109381</v>
      </c>
    </row>
    <row r="68" spans="1:6" ht="31.5" hidden="1" x14ac:dyDescent="0.25">
      <c r="A68" s="6" t="s">
        <v>76</v>
      </c>
      <c r="B68" s="7" t="s">
        <v>77</v>
      </c>
      <c r="C68" s="17">
        <v>0</v>
      </c>
      <c r="D68" s="33"/>
      <c r="E68" s="33">
        <f t="shared" si="2"/>
        <v>0</v>
      </c>
      <c r="F68" s="34" t="e">
        <f t="shared" si="3"/>
        <v>#DIV/0!</v>
      </c>
    </row>
    <row r="69" spans="1:6" hidden="1" x14ac:dyDescent="0.25">
      <c r="A69" s="6" t="s">
        <v>78</v>
      </c>
      <c r="B69" s="7" t="s">
        <v>79</v>
      </c>
      <c r="C69" s="17">
        <v>0</v>
      </c>
      <c r="D69" s="33"/>
      <c r="E69" s="33">
        <f t="shared" si="2"/>
        <v>0</v>
      </c>
      <c r="F69" s="34" t="e">
        <f t="shared" si="3"/>
        <v>#DIV/0!</v>
      </c>
    </row>
    <row r="70" spans="1:6" ht="63" hidden="1" x14ac:dyDescent="0.25">
      <c r="A70" s="6" t="s">
        <v>76</v>
      </c>
      <c r="B70" s="7" t="s">
        <v>80</v>
      </c>
      <c r="C70" s="17">
        <v>0</v>
      </c>
      <c r="D70" s="33"/>
      <c r="E70" s="33">
        <f t="shared" si="2"/>
        <v>0</v>
      </c>
      <c r="F70" s="34" t="e">
        <f t="shared" si="3"/>
        <v>#DIV/0!</v>
      </c>
    </row>
    <row r="71" spans="1:6" hidden="1" x14ac:dyDescent="0.25">
      <c r="A71" s="6" t="s">
        <v>78</v>
      </c>
      <c r="B71" s="7" t="s">
        <v>81</v>
      </c>
      <c r="C71" s="17">
        <v>0</v>
      </c>
      <c r="D71" s="33"/>
      <c r="E71" s="33">
        <f t="shared" si="2"/>
        <v>0</v>
      </c>
      <c r="F71" s="34" t="e">
        <f t="shared" si="3"/>
        <v>#DIV/0!</v>
      </c>
    </row>
    <row r="72" spans="1:6" hidden="1" x14ac:dyDescent="0.25">
      <c r="A72" s="6" t="s">
        <v>82</v>
      </c>
      <c r="B72" s="7" t="s">
        <v>83</v>
      </c>
      <c r="C72" s="17">
        <v>0</v>
      </c>
      <c r="D72" s="33"/>
      <c r="E72" s="33">
        <f t="shared" si="2"/>
        <v>0</v>
      </c>
      <c r="F72" s="34" t="e">
        <f t="shared" si="3"/>
        <v>#DIV/0!</v>
      </c>
    </row>
    <row r="73" spans="1:6" hidden="1" x14ac:dyDescent="0.25">
      <c r="A73" s="6" t="s">
        <v>84</v>
      </c>
      <c r="B73" s="7" t="s">
        <v>85</v>
      </c>
      <c r="C73" s="17">
        <v>0</v>
      </c>
      <c r="D73" s="33"/>
      <c r="E73" s="33">
        <f t="shared" si="2"/>
        <v>0</v>
      </c>
      <c r="F73" s="34" t="e">
        <f t="shared" si="3"/>
        <v>#DIV/0!</v>
      </c>
    </row>
    <row r="74" spans="1:6" ht="47.25" x14ac:dyDescent="0.25">
      <c r="A74" s="6" t="s">
        <v>90</v>
      </c>
      <c r="B74" s="7" t="s">
        <v>106</v>
      </c>
      <c r="C74" s="17">
        <v>1051.68085</v>
      </c>
      <c r="D74" s="33">
        <v>988.58860000000004</v>
      </c>
      <c r="E74" s="33">
        <f t="shared" si="2"/>
        <v>-63.092249999999922</v>
      </c>
      <c r="F74" s="34">
        <f t="shared" si="3"/>
        <v>0.94000817833661232</v>
      </c>
    </row>
    <row r="75" spans="1:6" ht="31.5" x14ac:dyDescent="0.25">
      <c r="A75" s="6" t="s">
        <v>76</v>
      </c>
      <c r="B75" s="7" t="s">
        <v>87</v>
      </c>
      <c r="C75" s="17">
        <v>1600</v>
      </c>
      <c r="D75" s="33">
        <v>1599.99965</v>
      </c>
      <c r="E75" s="33">
        <f t="shared" si="2"/>
        <v>-3.5000000002582965E-4</v>
      </c>
      <c r="F75" s="34">
        <f t="shared" si="3"/>
        <v>0.99999978125</v>
      </c>
    </row>
    <row r="76" spans="1:6" ht="47.25" hidden="1" x14ac:dyDescent="0.25">
      <c r="A76" s="6" t="s">
        <v>88</v>
      </c>
      <c r="B76" s="7" t="s">
        <v>89</v>
      </c>
      <c r="C76" s="17">
        <v>0</v>
      </c>
      <c r="D76" s="33"/>
      <c r="E76" s="33">
        <f t="shared" si="2"/>
        <v>0</v>
      </c>
      <c r="F76" s="34" t="e">
        <f t="shared" si="3"/>
        <v>#DIV/0!</v>
      </c>
    </row>
    <row r="77" spans="1:6" ht="47.25" x14ac:dyDescent="0.25">
      <c r="A77" s="6" t="s">
        <v>78</v>
      </c>
      <c r="B77" s="7" t="s">
        <v>91</v>
      </c>
      <c r="C77" s="17">
        <v>700</v>
      </c>
      <c r="D77" s="33">
        <v>700</v>
      </c>
      <c r="E77" s="33">
        <f t="shared" si="2"/>
        <v>0</v>
      </c>
      <c r="F77" s="34">
        <f t="shared" si="3"/>
        <v>1</v>
      </c>
    </row>
    <row r="78" spans="1:6" ht="47.25" x14ac:dyDescent="0.25">
      <c r="A78" s="6" t="s">
        <v>82</v>
      </c>
      <c r="B78" s="7" t="s">
        <v>97</v>
      </c>
      <c r="C78" s="17">
        <f>74148-30703.1</f>
        <v>43444.9</v>
      </c>
      <c r="D78" s="33">
        <v>43444.9</v>
      </c>
      <c r="E78" s="33">
        <f t="shared" si="2"/>
        <v>0</v>
      </c>
      <c r="F78" s="34">
        <f t="shared" si="3"/>
        <v>1</v>
      </c>
    </row>
    <row r="79" spans="1:6" ht="31.5" x14ac:dyDescent="0.25">
      <c r="A79" s="6" t="s">
        <v>84</v>
      </c>
      <c r="B79" s="7" t="s">
        <v>98</v>
      </c>
      <c r="C79" s="17">
        <f>4609-309</f>
        <v>4300</v>
      </c>
      <c r="D79" s="33">
        <v>4300</v>
      </c>
      <c r="E79" s="33">
        <f t="shared" si="2"/>
        <v>0</v>
      </c>
      <c r="F79" s="34">
        <f t="shared" si="3"/>
        <v>1</v>
      </c>
    </row>
    <row r="80" spans="1:6" x14ac:dyDescent="0.25">
      <c r="A80" s="6" t="s">
        <v>96</v>
      </c>
      <c r="B80" s="7" t="s">
        <v>101</v>
      </c>
      <c r="C80" s="17">
        <v>1392.5519999999999</v>
      </c>
      <c r="D80" s="33">
        <v>1392.5519999999999</v>
      </c>
      <c r="E80" s="33">
        <f t="shared" si="2"/>
        <v>0</v>
      </c>
      <c r="F80" s="34">
        <f t="shared" si="3"/>
        <v>1</v>
      </c>
    </row>
    <row r="81" spans="1:6" x14ac:dyDescent="0.25">
      <c r="A81" s="6" t="s">
        <v>86</v>
      </c>
      <c r="B81" s="7" t="s">
        <v>104</v>
      </c>
      <c r="C81" s="17">
        <v>78.595039999999997</v>
      </c>
      <c r="D81" s="33">
        <v>78.595039999999997</v>
      </c>
      <c r="E81" s="33">
        <f t="shared" si="2"/>
        <v>0</v>
      </c>
      <c r="F81" s="34">
        <f t="shared" si="3"/>
        <v>1</v>
      </c>
    </row>
    <row r="82" spans="1:6" ht="31.5" x14ac:dyDescent="0.25">
      <c r="A82" s="6" t="s">
        <v>88</v>
      </c>
      <c r="B82" s="7" t="s">
        <v>105</v>
      </c>
      <c r="C82" s="17">
        <v>2064.9479999999999</v>
      </c>
      <c r="D82" s="33">
        <v>2006.92526</v>
      </c>
      <c r="E82" s="33">
        <f t="shared" si="2"/>
        <v>-58.022739999999885</v>
      </c>
      <c r="F82" s="34">
        <f t="shared" si="3"/>
        <v>0.97190111324837236</v>
      </c>
    </row>
    <row r="83" spans="1:6" ht="47.25" x14ac:dyDescent="0.25">
      <c r="A83" s="6" t="s">
        <v>114</v>
      </c>
      <c r="B83" s="7" t="s">
        <v>115</v>
      </c>
      <c r="C83" s="17">
        <v>2772.3</v>
      </c>
      <c r="D83" s="33">
        <v>2426.2717899999998</v>
      </c>
      <c r="E83" s="33">
        <f t="shared" ref="E83:E92" si="4">D83-C83</f>
        <v>-346.0282100000004</v>
      </c>
      <c r="F83" s="34">
        <f t="shared" ref="F83:F92" si="5">D83/C83</f>
        <v>0.87518370666955225</v>
      </c>
    </row>
    <row r="84" spans="1:6" ht="31.5" x14ac:dyDescent="0.25">
      <c r="A84" s="6" t="s">
        <v>118</v>
      </c>
      <c r="B84" s="7" t="s">
        <v>119</v>
      </c>
      <c r="C84" s="17">
        <v>199.83</v>
      </c>
      <c r="D84" s="33">
        <v>199.83077</v>
      </c>
      <c r="E84" s="33">
        <f t="shared" si="4"/>
        <v>7.6999999998861313E-4</v>
      </c>
      <c r="F84" s="34">
        <f t="shared" si="5"/>
        <v>1.000003853275284</v>
      </c>
    </row>
    <row r="85" spans="1:6" x14ac:dyDescent="0.25">
      <c r="A85" s="9" t="s">
        <v>92</v>
      </c>
      <c r="B85" s="10" t="s">
        <v>99</v>
      </c>
      <c r="C85" s="21">
        <f>C86+C87+C88+C89+C90+C92+C91+C93+C94</f>
        <v>10917.380000000001</v>
      </c>
      <c r="D85" s="21">
        <f>D86+D87+D88+D89+D90+D92+D91+D93+D94</f>
        <v>12016.014219999999</v>
      </c>
      <c r="E85" s="33">
        <f t="shared" si="4"/>
        <v>1098.6342199999981</v>
      </c>
      <c r="F85" s="34">
        <f t="shared" si="5"/>
        <v>1.1006316735333934</v>
      </c>
    </row>
    <row r="86" spans="1:6" ht="31.5" hidden="1" x14ac:dyDescent="0.25">
      <c r="A86" s="6" t="s">
        <v>93</v>
      </c>
      <c r="B86" s="7" t="s">
        <v>102</v>
      </c>
      <c r="C86" s="17">
        <v>0</v>
      </c>
      <c r="D86" s="33">
        <v>0</v>
      </c>
      <c r="E86" s="33">
        <f t="shared" si="4"/>
        <v>0</v>
      </c>
      <c r="F86" s="34" t="e">
        <f t="shared" si="5"/>
        <v>#DIV/0!</v>
      </c>
    </row>
    <row r="87" spans="1:6" hidden="1" x14ac:dyDescent="0.25">
      <c r="A87" s="6" t="s">
        <v>94</v>
      </c>
      <c r="B87" s="7" t="s">
        <v>103</v>
      </c>
      <c r="C87" s="17">
        <f>3755.5-3755.5</f>
        <v>0</v>
      </c>
      <c r="D87" s="33">
        <v>0</v>
      </c>
      <c r="E87" s="33">
        <f t="shared" si="4"/>
        <v>0</v>
      </c>
      <c r="F87" s="34" t="e">
        <f t="shared" si="5"/>
        <v>#DIV/0!</v>
      </c>
    </row>
    <row r="88" spans="1:6" x14ac:dyDescent="0.25">
      <c r="A88" s="6" t="s">
        <v>93</v>
      </c>
      <c r="B88" s="7" t="s">
        <v>107</v>
      </c>
      <c r="C88" s="17">
        <v>998.38</v>
      </c>
      <c r="D88" s="33">
        <v>998.38</v>
      </c>
      <c r="E88" s="33">
        <f t="shared" si="4"/>
        <v>0</v>
      </c>
      <c r="F88" s="34">
        <f t="shared" si="5"/>
        <v>1</v>
      </c>
    </row>
    <row r="89" spans="1:6" ht="39" customHeight="1" x14ac:dyDescent="0.25">
      <c r="A89" s="6" t="s">
        <v>94</v>
      </c>
      <c r="B89" s="7" t="s">
        <v>108</v>
      </c>
      <c r="C89" s="17">
        <v>181</v>
      </c>
      <c r="D89" s="33">
        <v>180.96521999999999</v>
      </c>
      <c r="E89" s="33">
        <f t="shared" si="4"/>
        <v>-3.4780000000012024E-2</v>
      </c>
      <c r="F89" s="34">
        <f t="shared" si="5"/>
        <v>0.99980784530386735</v>
      </c>
    </row>
    <row r="90" spans="1:6" ht="63" x14ac:dyDescent="0.25">
      <c r="A90" s="6" t="s">
        <v>95</v>
      </c>
      <c r="B90" s="7" t="s">
        <v>111</v>
      </c>
      <c r="C90" s="17">
        <v>5000</v>
      </c>
      <c r="D90" s="33">
        <v>5000</v>
      </c>
      <c r="E90" s="33">
        <f t="shared" si="4"/>
        <v>0</v>
      </c>
      <c r="F90" s="34">
        <f t="shared" si="5"/>
        <v>1</v>
      </c>
    </row>
    <row r="91" spans="1:6" ht="47.25" x14ac:dyDescent="0.25">
      <c r="A91" s="6" t="s">
        <v>109</v>
      </c>
      <c r="B91" s="7" t="s">
        <v>113</v>
      </c>
      <c r="C91" s="17">
        <v>3630</v>
      </c>
      <c r="D91" s="33">
        <v>3609.1439999999998</v>
      </c>
      <c r="E91" s="33">
        <f t="shared" si="4"/>
        <v>-20.856000000000222</v>
      </c>
      <c r="F91" s="34">
        <f t="shared" si="5"/>
        <v>0.99425454545454539</v>
      </c>
    </row>
    <row r="92" spans="1:6" ht="31.5" x14ac:dyDescent="0.25">
      <c r="A92" s="6" t="s">
        <v>110</v>
      </c>
      <c r="B92" s="7" t="s">
        <v>117</v>
      </c>
      <c r="C92" s="17">
        <f>832+276</f>
        <v>1108</v>
      </c>
      <c r="D92" s="33">
        <v>1108</v>
      </c>
      <c r="E92" s="33">
        <f t="shared" si="4"/>
        <v>0</v>
      </c>
      <c r="F92" s="34">
        <f t="shared" si="5"/>
        <v>1</v>
      </c>
    </row>
    <row r="93" spans="1:6" ht="47.25" x14ac:dyDescent="0.25">
      <c r="A93" s="6" t="s">
        <v>112</v>
      </c>
      <c r="B93" s="7" t="s">
        <v>127</v>
      </c>
      <c r="C93" s="17">
        <v>0</v>
      </c>
      <c r="D93" s="33">
        <v>1119.5250000000001</v>
      </c>
      <c r="E93" s="33">
        <f t="shared" ref="E93" si="6">D93-C93</f>
        <v>1119.5250000000001</v>
      </c>
      <c r="F93" s="34"/>
    </row>
    <row r="94" spans="1:6" hidden="1" x14ac:dyDescent="0.25">
      <c r="A94" s="28" t="s">
        <v>116</v>
      </c>
      <c r="B94" s="29"/>
      <c r="C94" s="30">
        <v>0</v>
      </c>
      <c r="D94" s="19">
        <v>0</v>
      </c>
      <c r="E94" s="19">
        <f t="shared" ref="E94" si="7">D94-C94</f>
        <v>0</v>
      </c>
      <c r="F94" s="20" t="e">
        <f t="shared" ref="F94" si="8">D94/C94</f>
        <v>#DIV/0!</v>
      </c>
    </row>
  </sheetData>
  <sheetProtection selectLockedCells="1" selectUnlockedCells="1"/>
  <mergeCells count="12">
    <mergeCell ref="A11:A12"/>
    <mergeCell ref="B11:B12"/>
    <mergeCell ref="C11:C12"/>
    <mergeCell ref="B54:B55"/>
    <mergeCell ref="C54:C55"/>
    <mergeCell ref="D11:D12"/>
    <mergeCell ref="E11:E12"/>
    <mergeCell ref="F11:F12"/>
    <mergeCell ref="B7:G7"/>
    <mergeCell ref="B8:G8"/>
    <mergeCell ref="B9:C9"/>
    <mergeCell ref="B10:C10"/>
  </mergeCells>
  <pageMargins left="0.78740157480314965" right="0.59055118110236227" top="0.39370078740157483" bottom="0.39370078740157483" header="0.51181102362204722" footer="0.51181102362204722"/>
  <pageSetup paperSize="9" scale="59" firstPageNumber="0" fitToHeight="0" orientation="portrait" horizontalDpi="300" verticalDpi="300" r:id="rId1"/>
  <headerFooter alignWithMargins="0"/>
  <rowBreaks count="1" manualBreakCount="1">
    <brk id="5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МБТ из РК 2020</vt:lpstr>
      <vt:lpstr>'МБТ из РК 2020'!Excel_BuiltIn_Print_Area</vt:lpstr>
      <vt:lpstr>'МБТ из РК 2020'!Заголовки_для_печати</vt:lpstr>
      <vt:lpstr>'МБТ из РК 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2021-04-01T08:48:42Z</cp:lastPrinted>
  <dcterms:created xsi:type="dcterms:W3CDTF">2021-03-10T14:15:43Z</dcterms:created>
  <dcterms:modified xsi:type="dcterms:W3CDTF">2021-04-01T08:50:01Z</dcterms:modified>
</cp:coreProperties>
</file>