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4915" windowHeight="12345" activeTab="0"/>
  </bookViews>
  <sheets>
    <sheet name="1 квартал 202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<sst xmlns="http://schemas.openxmlformats.org/spreadsheetml/2006/main" count="49" uniqueCount="39">
  <si>
    <t>Исполнение налоговых и неналоговых доходов консолидированного бюджета Лахденпохского муниципального района на 01.04.2021г.</t>
  </si>
  <si>
    <t>тыс. рублей</t>
  </si>
  <si>
    <t>Вид доходов</t>
  </si>
  <si>
    <t>2016 год</t>
  </si>
  <si>
    <t xml:space="preserve">  2019 год</t>
  </si>
  <si>
    <t>2020 год</t>
  </si>
  <si>
    <t xml:space="preserve">2021 год </t>
  </si>
  <si>
    <t>Отклонение Рост темп</t>
  </si>
  <si>
    <t>темп роста/ снижения</t>
  </si>
  <si>
    <t>план годовой уточненный тыс.руб.</t>
  </si>
  <si>
    <t>% исполнения</t>
  </si>
  <si>
    <t>удельный вес</t>
  </si>
  <si>
    <t xml:space="preserve"> план годовой, тыс.руб.</t>
  </si>
  <si>
    <t>исполнение за 1 квартал, тыс.руб.</t>
  </si>
  <si>
    <t xml:space="preserve">удельный вес </t>
  </si>
  <si>
    <t>Отклонение к исполнению за аналогичный период 2016 года</t>
  </si>
  <si>
    <t>Отклонение к исполнению за 2018 год</t>
  </si>
  <si>
    <t>к 2015 году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</si>
  <si>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</si>
  <si>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%     </t>
    </r>
    <r>
      <rPr>
        <sz val="7"/>
        <rFont val="Arial"/>
        <family val="2"/>
      </rPr>
      <t>(гр.7/гр.3*100)</t>
    </r>
  </si>
  <si>
    <t>За 1 квартал 2019 года</t>
  </si>
  <si>
    <r>
      <rPr>
        <sz val="8"/>
        <rFont val="Arial"/>
        <family val="2"/>
      </rPr>
      <t xml:space="preserve">%     </t>
    </r>
    <r>
      <rPr>
        <sz val="7"/>
        <rFont val="Arial"/>
        <family val="2"/>
      </rPr>
      <t>(гр.13/гр.3 *100)</t>
    </r>
  </si>
  <si>
    <t>Налоговые доходы</t>
  </si>
  <si>
    <t>Налог на доход физических  лиц</t>
  </si>
  <si>
    <t>*в т.ч. по доп.нормативу 12%</t>
  </si>
  <si>
    <t>Акцизы</t>
  </si>
  <si>
    <t>Налоги на совокупный доход</t>
  </si>
  <si>
    <t>Налог на имущество</t>
  </si>
  <si>
    <t>Земельный налог</t>
  </si>
  <si>
    <t>Государственная пошлина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</si>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</sst>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8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4"/>
      <c:hPercent val="34"/>
      <c:rotY val="23"/>
      <c:depthPercent val="100"/>
      <c:rAngAx val="1"/>
    </c:view3D>
    <c:plotArea>
      <c:layout>
        <c:manualLayout>
          <c:layoutTarget val="inner"/>
          <c:xMode val="edge"/>
          <c:yMode val="edge"/>
          <c:x val="0.12725"/>
          <c:y val="0.01875"/>
          <c:w val="0.80375"/>
          <c:h val="0.81125"/>
        </c:manualLayout>
      </c:layout>
      <c:bar3DChart>
        <c:barDir val="col"/>
        <c:grouping val="clustered"/>
        <c:varyColors val="0"/>
        <c:ser>
          <c:idx val="1"/>
          <c:order val="0"/>
          <c:spPr>
            <a:blipFill>
              <a:blip r:embed="rId1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006"/>
                  <c:y val="-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('[1]1 квартал 2021'!$A$12,'[1]1 квартал 2021'!$A$21)</c:f>
              <c:strCache>
                <c:ptCount val="2"/>
                <c:pt idx="0">
                  <c:v>Налоговые доходы</c:v>
                </c:pt>
                <c:pt idx="1">
                  <c:v>Неналоговые доходы</c:v>
                </c:pt>
              </c:strCache>
            </c:strRef>
          </c:cat>
          <c:val>
            <c:numRef>
              <c:f>('[1]1 квартал 2021'!$G$12,'[1]1 квартал 2021'!$G$21)</c:f>
              <c:numCache/>
            </c:numRef>
          </c:val>
          <c:shape val="box"/>
        </c:ser>
        <c:ser>
          <c:idx val="2"/>
          <c:order val="1"/>
          <c:spPr>
            <a:blipFill>
              <a:blip r:embed="rId3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25400">
                <a:noFill/>
              </a:ln>
            </c:spPr>
          </c:dPt>
          <c:dPt>
            <c:idx val="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0062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875"/>
                  <c:y val="-0.05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квартал 2021'!$A$12,'1 квартал 2021'!$A$21)</c:f>
              <c:strCache/>
            </c:strRef>
          </c:cat>
          <c:val>
            <c:numRef>
              <c:f>('1 квартал 2021'!$P$12,'1 квартал 2021'!$P$21)</c:f>
              <c:numCache/>
            </c:numRef>
          </c:val>
          <c:shape val="box"/>
        </c:ser>
        <c:ser>
          <c:idx val="3"/>
          <c:order val="2"/>
          <c:spPr>
            <a:blipFill>
              <a:blip r:embed="rId6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275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275"/>
                  <c:y val="-0.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квартал 2021'!$A$12,'1 квартал 2021'!$A$21)</c:f>
              <c:strCache/>
            </c:strRef>
          </c:cat>
          <c:val>
            <c:numRef>
              <c:f>('1 квартал 2021'!$V$12,'1 квартал 2021'!$V$21)</c:f>
              <c:numCache/>
            </c:numRef>
          </c:val>
          <c:shape val="box"/>
        </c:ser>
        <c:gapWidth val="100"/>
        <c:shape val="box"/>
        <c:axId val="2843024"/>
        <c:axId val="25587217"/>
      </c:bar3DChart>
      <c:catAx>
        <c:axId val="2843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crossAx val="25587217"/>
        <c:crossesAt val="0"/>
        <c:auto val="1"/>
        <c:lblOffset val="100"/>
        <c:tickLblSkip val="1"/>
        <c:noMultiLvlLbl val="0"/>
      </c:catAx>
      <c:valAx>
        <c:axId val="255872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crossAx val="2843024"/>
        <c:crossesAt val="1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CCCCC"/>
        </a:solidFill>
        <a:ln w="9525">
          <a:noFill/>
        </a:ln>
      </c:spPr>
      <c:thickness val="0"/>
    </c:floor>
    <c:sideWall>
      <c:spPr>
        <a:noFill/>
        <a:ln w="3175">
          <a:solidFill>
            <a:srgbClr val="B3B3B3"/>
          </a:solidFill>
          <a:prstDash val="solid"/>
        </a:ln>
      </c:spPr>
      <c:thickness val="0"/>
    </c:sideWall>
    <c:backWall>
      <c:spPr>
        <a:noFill/>
        <a:ln w="3175">
          <a:solidFill>
            <a:srgbClr val="B3B3B3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" r="0.75" t="1" header="0.51180555555555551" footer="0.51180555555555551"/>
    <c:pageSetup firstPageNumber="0"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29</xdr:row>
      <xdr:rowOff>28575</xdr:rowOff>
    </xdr:from>
    <xdr:to>
      <xdr:col>26</xdr:col>
      <xdr:colOff>152400</xdr:colOff>
      <xdr:row>41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6572250"/>
        <a:ext cx="62103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____&#1054;&#1073;&#1097;&#1080;&#1077;\&#1048;&#1057;&#1055;&#1054;&#1051;&#1053;&#1045;&#1053;&#1048;&#1045;%202021\1%20&#1082;&#1074;&#1072;&#1088;&#1090;&#1072;&#1083;\&#1050;&#1086;&#1085;&#1089;&#1086;&#1083;&#1080;&#1076;&#1080;&#1088;&#1086;&#1074;&#1072;&#1085;&#1085;&#1099;&#1081;\1%20&#1082;&#1074;&#1072;&#1088;&#1090;&#1072;&#1083;%202021%20&#1085;&#1072;&#1083;&#1086;&#1075;&#1086;&#1074;&#1099;&#1077;%20&#1080;%20&#1085;&#1077;&#1085;&#1072;&#1083;&#1086;&#1075;&#1086;&#1074;&#1099;&#1077;%20&#1082;&#1088;&#1091;&#1087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 2021"/>
      <sheetName val="12 месяцев 2021_динамика"/>
      <sheetName val="12 месяцев 2019_динамика без до"/>
      <sheetName val="12 месяцев 2018_динамика без до"/>
      <sheetName val="12 месяцев 2018"/>
      <sheetName val="9 месяцев 2018 отформатировано "/>
      <sheetName val="9 месяцев 2018"/>
      <sheetName val="9 месяцев (2)"/>
      <sheetName val="9 месяцев"/>
      <sheetName val="полугодие"/>
      <sheetName val="Лист4"/>
    </sheetNames>
    <sheetDataSet>
      <sheetData sheetId="0">
        <row r="12">
          <cell r="A12" t="str">
            <v>Налоговые доходы</v>
          </cell>
          <cell r="G12">
            <v>26245.539800000002</v>
          </cell>
          <cell r="P12">
            <v>26464.268310000003</v>
          </cell>
          <cell r="V12">
            <v>30324.913129999994</v>
          </cell>
        </row>
        <row r="21">
          <cell r="A21" t="str">
            <v>Неналоговые доходы</v>
          </cell>
          <cell r="G21">
            <v>18801.218010000004</v>
          </cell>
          <cell r="P21">
            <v>10505.311230000003</v>
          </cell>
          <cell r="V21">
            <v>14851.451570000001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workbookViewId="0" topLeftCell="A1">
      <selection activeCell="A23" sqref="A23:IV24"/>
    </sheetView>
  </sheetViews>
  <sheetFormatPr defaultColWidth="9.00390625" defaultRowHeight="12.75"/>
  <cols>
    <col min="1" max="1" width="44.00390625" style="0" customWidth="1"/>
    <col min="2" max="2" width="8.8515625" style="0" hidden="1" customWidth="1"/>
    <col min="3" max="4" width="6.8515625" style="0" hidden="1" customWidth="1"/>
    <col min="5" max="5" width="7.7109375" style="0" hidden="1" customWidth="1"/>
    <col min="6" max="6" width="9.421875" style="0" hidden="1" customWidth="1"/>
    <col min="7" max="7" width="9.28125" style="0" hidden="1" customWidth="1"/>
    <col min="8" max="11" width="7.28125" style="0" hidden="1" customWidth="1"/>
    <col min="12" max="12" width="6.7109375" style="0" hidden="1" customWidth="1"/>
    <col min="13" max="13" width="6.00390625" style="0" hidden="1" customWidth="1"/>
    <col min="14" max="14" width="7.28125" style="0" hidden="1" customWidth="1"/>
    <col min="15" max="15" width="8.140625" style="0" hidden="1" customWidth="1"/>
    <col min="16" max="16" width="14.421875" style="0" customWidth="1"/>
    <col min="17" max="17" width="9.57421875" style="0" hidden="1" customWidth="1"/>
    <col min="18" max="18" width="9.28125" style="0" customWidth="1"/>
    <col min="19" max="19" width="8.140625" style="0" hidden="1" customWidth="1"/>
    <col min="20" max="20" width="6.421875" style="0" hidden="1" customWidth="1"/>
    <col min="21" max="21" width="8.140625" style="0" hidden="1" customWidth="1"/>
    <col min="22" max="22" width="13.421875" style="0" customWidth="1"/>
    <col min="23" max="23" width="9.57421875" style="0" hidden="1" customWidth="1"/>
    <col min="24" max="24" width="9.7109375" style="0" customWidth="1"/>
    <col min="25" max="25" width="9.57421875" style="0" hidden="1" customWidth="1"/>
    <col min="26" max="26" width="8.8515625" style="0" hidden="1" customWidth="1"/>
    <col min="27" max="27" width="10.8515625" style="0" customWidth="1"/>
    <col min="28" max="28" width="12.8515625" style="0" customWidth="1"/>
  </cols>
  <sheetData>
    <row r="1" spans="1:28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1</v>
      </c>
    </row>
    <row r="3" spans="3:12" ht="6" customHeight="1" hidden="1">
      <c r="C3" s="3"/>
      <c r="D3" s="3"/>
      <c r="E3" s="3"/>
      <c r="F3" s="3"/>
      <c r="G3" s="3"/>
      <c r="H3" s="3"/>
      <c r="I3" s="3"/>
      <c r="J3" s="3"/>
      <c r="K3" s="3"/>
      <c r="L3" s="3"/>
    </row>
    <row r="4" spans="10:12" ht="4.5" customHeight="1" hidden="1">
      <c r="J4" s="3"/>
      <c r="K4" s="3"/>
      <c r="L4" s="3"/>
    </row>
    <row r="5" spans="1:28" ht="22.5" customHeight="1">
      <c r="A5" s="4" t="s">
        <v>2</v>
      </c>
      <c r="B5" s="5" t="s">
        <v>3</v>
      </c>
      <c r="C5" s="6"/>
      <c r="D5" s="6"/>
      <c r="E5" s="7"/>
      <c r="F5" s="8" t="s">
        <v>4</v>
      </c>
      <c r="G5" s="8"/>
      <c r="H5" s="8"/>
      <c r="I5" s="8"/>
      <c r="J5" s="8"/>
      <c r="K5" s="8"/>
      <c r="L5" s="8"/>
      <c r="M5" s="9"/>
      <c r="N5" s="9"/>
      <c r="O5" s="10" t="s">
        <v>5</v>
      </c>
      <c r="P5" s="10"/>
      <c r="Q5" s="10"/>
      <c r="R5" s="10"/>
      <c r="S5" s="10"/>
      <c r="T5" s="10"/>
      <c r="U5" s="10" t="s">
        <v>6</v>
      </c>
      <c r="V5" s="10"/>
      <c r="W5" s="10"/>
      <c r="X5" s="10"/>
      <c r="Y5" s="11" t="s">
        <v>7</v>
      </c>
      <c r="Z5" s="12"/>
      <c r="AA5" s="13" t="s">
        <v>8</v>
      </c>
      <c r="AB5" s="14"/>
    </row>
    <row r="6" spans="1:28" ht="18.75" customHeight="1">
      <c r="A6" s="4"/>
      <c r="B6" s="15" t="s">
        <v>9</v>
      </c>
      <c r="C6" s="16"/>
      <c r="D6" s="17" t="s">
        <v>10</v>
      </c>
      <c r="E6" s="17" t="s">
        <v>11</v>
      </c>
      <c r="F6" s="17" t="s">
        <v>12</v>
      </c>
      <c r="G6" s="18" t="s">
        <v>13</v>
      </c>
      <c r="H6" s="19"/>
      <c r="I6" s="20" t="s">
        <v>10</v>
      </c>
      <c r="J6" s="21" t="s">
        <v>14</v>
      </c>
      <c r="K6" s="22" t="s">
        <v>15</v>
      </c>
      <c r="L6" s="14"/>
      <c r="M6" s="9"/>
      <c r="N6" s="9"/>
      <c r="O6" s="15" t="s">
        <v>12</v>
      </c>
      <c r="P6" s="23" t="s">
        <v>13</v>
      </c>
      <c r="Q6" s="20" t="s">
        <v>10</v>
      </c>
      <c r="R6" s="21" t="s">
        <v>14</v>
      </c>
      <c r="S6" s="24" t="s">
        <v>16</v>
      </c>
      <c r="T6" s="24"/>
      <c r="U6" s="21" t="s">
        <v>12</v>
      </c>
      <c r="V6" s="23" t="s">
        <v>13</v>
      </c>
      <c r="W6" s="20" t="s">
        <v>10</v>
      </c>
      <c r="X6" s="21" t="s">
        <v>14</v>
      </c>
      <c r="Y6" s="25"/>
      <c r="Z6" s="26"/>
      <c r="AA6" s="27"/>
      <c r="AB6" s="28"/>
    </row>
    <row r="7" spans="1:28" ht="45" customHeight="1">
      <c r="A7" s="4"/>
      <c r="B7" s="29"/>
      <c r="C7" s="16"/>
      <c r="D7" s="30"/>
      <c r="E7" s="30"/>
      <c r="F7" s="30"/>
      <c r="G7" s="18"/>
      <c r="H7" s="19"/>
      <c r="I7" s="20"/>
      <c r="J7" s="21"/>
      <c r="K7" s="31" t="s">
        <v>17</v>
      </c>
      <c r="L7" s="32"/>
      <c r="M7" s="9" t="s">
        <v>18</v>
      </c>
      <c r="N7" s="9" t="s">
        <v>19</v>
      </c>
      <c r="O7" s="29"/>
      <c r="P7" s="23"/>
      <c r="Q7" s="20"/>
      <c r="R7" s="21"/>
      <c r="S7" s="24" t="s">
        <v>17</v>
      </c>
      <c r="T7" s="24"/>
      <c r="U7" s="21"/>
      <c r="V7" s="23"/>
      <c r="W7" s="20"/>
      <c r="X7" s="21"/>
      <c r="Y7" s="24" t="s">
        <v>20</v>
      </c>
      <c r="Z7" s="24" t="s">
        <v>21</v>
      </c>
      <c r="AA7" s="33"/>
      <c r="AB7" s="32"/>
    </row>
    <row r="8" spans="1:28" ht="12.75" customHeight="1" hidden="1">
      <c r="A8" s="34"/>
      <c r="B8" s="34"/>
      <c r="C8" s="35"/>
      <c r="D8" s="35"/>
      <c r="E8" s="35"/>
      <c r="F8" s="35"/>
      <c r="G8" s="35"/>
      <c r="H8" s="36"/>
      <c r="I8" s="37"/>
      <c r="J8" s="34"/>
      <c r="K8" s="34"/>
      <c r="L8" s="34"/>
      <c r="M8" s="38"/>
      <c r="N8" s="38"/>
      <c r="O8" s="34"/>
      <c r="P8" s="39"/>
      <c r="Q8" s="37"/>
      <c r="R8" s="34"/>
      <c r="S8" s="34"/>
      <c r="T8" s="34"/>
      <c r="U8" s="34"/>
      <c r="V8" s="39"/>
      <c r="W8" s="37"/>
      <c r="X8" s="34"/>
      <c r="Y8" s="34"/>
      <c r="Z8" s="34"/>
      <c r="AA8" s="38"/>
      <c r="AB8" s="38"/>
    </row>
    <row r="9" spans="1:28" ht="3" customHeight="1" hidden="1">
      <c r="A9" s="34"/>
      <c r="B9" s="34"/>
      <c r="C9" s="35"/>
      <c r="D9" s="35"/>
      <c r="E9" s="35"/>
      <c r="F9" s="35"/>
      <c r="G9" s="35"/>
      <c r="H9" s="36"/>
      <c r="I9" s="37"/>
      <c r="J9" s="34"/>
      <c r="K9" s="34"/>
      <c r="L9" s="34"/>
      <c r="M9" s="38"/>
      <c r="N9" s="38"/>
      <c r="O9" s="34"/>
      <c r="P9" s="39"/>
      <c r="Q9" s="37"/>
      <c r="R9" s="34"/>
      <c r="S9" s="34"/>
      <c r="T9" s="34"/>
      <c r="U9" s="34"/>
      <c r="V9" s="39"/>
      <c r="W9" s="37"/>
      <c r="X9" s="34"/>
      <c r="Y9" s="34"/>
      <c r="Z9" s="34"/>
      <c r="AA9" s="38"/>
      <c r="AB9" s="38"/>
    </row>
    <row r="10" spans="1:28" ht="12.75" customHeight="1" hidden="1">
      <c r="A10" s="34"/>
      <c r="B10" s="34"/>
      <c r="C10" s="35"/>
      <c r="D10" s="35"/>
      <c r="E10" s="35"/>
      <c r="F10" s="35"/>
      <c r="G10" s="35"/>
      <c r="H10" s="36"/>
      <c r="I10" s="37"/>
      <c r="J10" s="34"/>
      <c r="K10" s="34"/>
      <c r="L10" s="34"/>
      <c r="M10" s="38"/>
      <c r="N10" s="38"/>
      <c r="O10" s="34"/>
      <c r="P10" s="39"/>
      <c r="Q10" s="37"/>
      <c r="R10" s="34"/>
      <c r="S10" s="34"/>
      <c r="T10" s="34"/>
      <c r="U10" s="34"/>
      <c r="V10" s="39"/>
      <c r="W10" s="37"/>
      <c r="X10" s="34"/>
      <c r="Y10" s="34"/>
      <c r="Z10" s="34"/>
      <c r="AA10" s="38"/>
      <c r="AB10" s="38"/>
    </row>
    <row r="11" spans="1:28" ht="12.75">
      <c r="A11" s="40">
        <v>1</v>
      </c>
      <c r="B11" s="40">
        <v>2</v>
      </c>
      <c r="C11" s="41"/>
      <c r="D11" s="41">
        <v>4</v>
      </c>
      <c r="E11" s="41">
        <v>3</v>
      </c>
      <c r="F11" s="41">
        <v>6</v>
      </c>
      <c r="G11" s="41">
        <v>3</v>
      </c>
      <c r="H11" s="42"/>
      <c r="I11" s="43">
        <v>8</v>
      </c>
      <c r="J11" s="40">
        <v>4</v>
      </c>
      <c r="K11" s="40">
        <v>5</v>
      </c>
      <c r="L11" s="44">
        <v>6</v>
      </c>
      <c r="M11" s="45">
        <v>16</v>
      </c>
      <c r="N11" s="44">
        <v>11</v>
      </c>
      <c r="O11" s="40">
        <v>12</v>
      </c>
      <c r="P11" s="46">
        <v>5</v>
      </c>
      <c r="Q11" s="43">
        <v>14</v>
      </c>
      <c r="R11" s="40">
        <v>6</v>
      </c>
      <c r="S11" s="40">
        <v>7</v>
      </c>
      <c r="T11" s="44">
        <v>8</v>
      </c>
      <c r="U11" s="40">
        <v>9</v>
      </c>
      <c r="V11" s="46">
        <v>10</v>
      </c>
      <c r="W11" s="43">
        <v>11</v>
      </c>
      <c r="X11" s="40">
        <v>12</v>
      </c>
      <c r="Y11" s="40">
        <v>13</v>
      </c>
      <c r="Z11" s="44">
        <v>14</v>
      </c>
      <c r="AA11" s="44">
        <v>15</v>
      </c>
      <c r="AB11" s="44">
        <v>16</v>
      </c>
    </row>
    <row r="12" spans="1:28" ht="21" customHeight="1">
      <c r="A12" s="47" t="s">
        <v>22</v>
      </c>
      <c r="B12" s="48">
        <f>B13+B16+B19+B17+B18+B15</f>
        <v>110086.46591</v>
      </c>
      <c r="C12" s="48"/>
      <c r="D12" s="48" t="e">
        <f>#REF!/B12*100</f>
        <v>#REF!</v>
      </c>
      <c r="E12" s="49" t="e">
        <f>#REF!/#REF!*100</f>
        <v>#REF!</v>
      </c>
      <c r="F12" s="48">
        <f>F13+F16+F19+F17+F18+F15</f>
        <v>115516.15133</v>
      </c>
      <c r="G12" s="48">
        <f>G13+G16+G19+G17+G18+G15</f>
        <v>26245.539800000002</v>
      </c>
      <c r="H12" s="48"/>
      <c r="I12" s="48">
        <f>G12/F12*100</f>
        <v>22.720233922114694</v>
      </c>
      <c r="J12" s="50">
        <f>G12*100/$G$29</f>
        <v>58.262883004143106</v>
      </c>
      <c r="K12" s="48" t="e">
        <f>G12-#REF!</f>
        <v>#REF!</v>
      </c>
      <c r="L12" s="51" t="e">
        <f>G12/#REF!</f>
        <v>#REF!</v>
      </c>
      <c r="M12" s="52" t="e">
        <f>G12/#REF!</f>
        <v>#REF!</v>
      </c>
      <c r="N12" s="53" t="e">
        <f>G12/#REF!</f>
        <v>#REF!</v>
      </c>
      <c r="O12" s="48">
        <f>O13+O16+O19+O17+O18+O15</f>
        <v>107019.7109</v>
      </c>
      <c r="P12" s="48">
        <f>P13+P16+P19+P17+P18+P15</f>
        <v>26464.268310000003</v>
      </c>
      <c r="Q12" s="48">
        <f>P12/O12*100</f>
        <v>24.728405718389958</v>
      </c>
      <c r="R12" s="50">
        <f>P12*100/$P$29</f>
        <v>71.5839039536991</v>
      </c>
      <c r="S12" s="48">
        <f>P12-G12</f>
        <v>218.72851000000082</v>
      </c>
      <c r="T12" s="51">
        <f>P12/G12</f>
        <v>1.0083339307046755</v>
      </c>
      <c r="U12" s="48">
        <f>U13+U16+U19+U17+U18+U15</f>
        <v>123645.22232999999</v>
      </c>
      <c r="V12" s="48">
        <f>V13+V16+V19+V17+V18+V15</f>
        <v>30324.913129999994</v>
      </c>
      <c r="W12" s="51">
        <f>V12/U12</f>
        <v>0.24525745967818338</v>
      </c>
      <c r="X12" s="50">
        <f>V12*100/$V$29</f>
        <v>67.12561608570509</v>
      </c>
      <c r="Y12" s="48">
        <f>V12-G12</f>
        <v>4079.3733299999913</v>
      </c>
      <c r="Z12" s="51">
        <f>V12/G12</f>
        <v>1.1554311079553408</v>
      </c>
      <c r="AA12" s="54">
        <f>V12-P12</f>
        <v>3860.6448199999904</v>
      </c>
      <c r="AB12" s="53">
        <f>V12/P12</f>
        <v>1.1458814116746683</v>
      </c>
    </row>
    <row r="13" spans="1:28" ht="22.5" customHeight="1">
      <c r="A13" s="55" t="s">
        <v>23</v>
      </c>
      <c r="B13" s="56">
        <v>81884</v>
      </c>
      <c r="C13" s="57"/>
      <c r="D13" s="57" t="e">
        <f>#REF!/B13*100</f>
        <v>#REF!</v>
      </c>
      <c r="E13" s="58" t="e">
        <f>#REF!/#REF!*100</f>
        <v>#REF!</v>
      </c>
      <c r="F13" s="57">
        <v>84240</v>
      </c>
      <c r="G13" s="59">
        <v>18709.15229</v>
      </c>
      <c r="H13" s="56"/>
      <c r="I13" s="56">
        <f>G13/F13*100</f>
        <v>22.209345073599245</v>
      </c>
      <c r="J13" s="60">
        <f>G13*100/$G$29</f>
        <v>41.53273886860449</v>
      </c>
      <c r="K13" s="56" t="e">
        <f>G13-#REF!</f>
        <v>#REF!</v>
      </c>
      <c r="L13" s="61" t="e">
        <f>G13/#REF!</f>
        <v>#REF!</v>
      </c>
      <c r="M13" s="62" t="e">
        <f>G13/#REF!</f>
        <v>#REF!</v>
      </c>
      <c r="N13" s="63" t="e">
        <f>G13/#REF!</f>
        <v>#REF!</v>
      </c>
      <c r="O13" s="56">
        <v>73669</v>
      </c>
      <c r="P13" s="64">
        <v>19884.43257</v>
      </c>
      <c r="Q13" s="56">
        <f>P13/O13*100</f>
        <v>26.99158746555539</v>
      </c>
      <c r="R13" s="60">
        <f>P13*100/$P$29</f>
        <v>53.78593107472489</v>
      </c>
      <c r="S13" s="56">
        <f>P13-(G13-G14)</f>
        <v>1175.280279999999</v>
      </c>
      <c r="T13" s="61">
        <f>P13/(G13-G14)</f>
        <v>1.0628184677628705</v>
      </c>
      <c r="U13" s="56">
        <v>99161</v>
      </c>
      <c r="V13" s="64">
        <v>22526.57999</v>
      </c>
      <c r="W13" s="61">
        <f>V13/U13</f>
        <v>0.22717177105918657</v>
      </c>
      <c r="X13" s="60">
        <f>V13*100/$V$29</f>
        <v>49.86364028976418</v>
      </c>
      <c r="Y13" s="56">
        <f>V13-(G13-G14)</f>
        <v>3817.4276999999965</v>
      </c>
      <c r="Z13" s="61">
        <f>V13/(G13-G14)</f>
        <v>1.2040406556549546</v>
      </c>
      <c r="AA13" s="65">
        <f>V13-P13</f>
        <v>2642.1474199999975</v>
      </c>
      <c r="AB13" s="66">
        <f>V13/P13</f>
        <v>1.1328751731133757</v>
      </c>
    </row>
    <row r="14" spans="1:28" ht="15" customHeight="1" hidden="1">
      <c r="A14" s="67" t="s">
        <v>24</v>
      </c>
      <c r="B14" s="56"/>
      <c r="C14" s="57"/>
      <c r="D14" s="57"/>
      <c r="E14" s="58"/>
      <c r="F14" s="57"/>
      <c r="G14" s="59"/>
      <c r="H14" s="56"/>
      <c r="I14" s="56"/>
      <c r="J14" s="60"/>
      <c r="K14" s="56"/>
      <c r="L14" s="61"/>
      <c r="M14" s="62"/>
      <c r="N14" s="63"/>
      <c r="O14" s="56"/>
      <c r="P14" s="64"/>
      <c r="Q14" s="56"/>
      <c r="R14" s="60"/>
      <c r="S14" s="56"/>
      <c r="T14" s="61"/>
      <c r="U14" s="56"/>
      <c r="V14" s="64"/>
      <c r="W14" s="61"/>
      <c r="X14" s="60"/>
      <c r="Y14" s="56"/>
      <c r="Z14" s="61"/>
      <c r="AA14" s="65"/>
      <c r="AB14" s="66"/>
    </row>
    <row r="15" spans="1:28" ht="22.5" customHeight="1">
      <c r="A15" s="55" t="s">
        <v>25</v>
      </c>
      <c r="B15" s="56">
        <v>7756.46591</v>
      </c>
      <c r="C15" s="57"/>
      <c r="D15" s="57" t="e">
        <f>#REF!/B15*100</f>
        <v>#REF!</v>
      </c>
      <c r="E15" s="58" t="e">
        <f>#REF!/#REF!*100</f>
        <v>#REF!</v>
      </c>
      <c r="F15" s="57">
        <v>7163.15133</v>
      </c>
      <c r="G15" s="59">
        <v>1839.23088</v>
      </c>
      <c r="H15" s="56"/>
      <c r="I15" s="56">
        <f>G15/F15*100</f>
        <v>25.676281224118718</v>
      </c>
      <c r="J15" s="60">
        <f aca="true" t="shared" si="0" ref="J15:J28">G15*100/$G$29</f>
        <v>4.082937306515112</v>
      </c>
      <c r="K15" s="56" t="e">
        <f>G15-#REF!</f>
        <v>#REF!</v>
      </c>
      <c r="L15" s="61" t="e">
        <f>G15/#REF!</f>
        <v>#REF!</v>
      </c>
      <c r="M15" s="62"/>
      <c r="N15" s="63" t="e">
        <f>G15/#REF!</f>
        <v>#REF!</v>
      </c>
      <c r="O15" s="56">
        <v>7917.1109</v>
      </c>
      <c r="P15" s="64">
        <v>1645.48093</v>
      </c>
      <c r="Q15" s="56">
        <f>P15/O15*100</f>
        <v>20.78385601495111</v>
      </c>
      <c r="R15" s="60">
        <f aca="true" t="shared" si="1" ref="R15:R28">P15*100/$P$29</f>
        <v>4.450905177916988</v>
      </c>
      <c r="S15" s="56">
        <f>P15-G15</f>
        <v>-193.74995000000013</v>
      </c>
      <c r="T15" s="61">
        <f>P15/G15</f>
        <v>0.894657080790205</v>
      </c>
      <c r="U15" s="56">
        <v>7312.09</v>
      </c>
      <c r="V15" s="64">
        <v>1628.13397</v>
      </c>
      <c r="W15" s="61">
        <f>V15/U15</f>
        <v>0.2226632836849656</v>
      </c>
      <c r="X15" s="60">
        <f aca="true" t="shared" si="2" ref="X15:X29">V15*100/$V$29</f>
        <v>3.6039508287394364</v>
      </c>
      <c r="Y15" s="56">
        <f>V15-G15</f>
        <v>-211.09690999999998</v>
      </c>
      <c r="Z15" s="61">
        <f>V15/G15</f>
        <v>0.885225442713315</v>
      </c>
      <c r="AA15" s="65">
        <f>V15-P15</f>
        <v>-17.346959999999854</v>
      </c>
      <c r="AB15" s="66">
        <f>V15/P15</f>
        <v>0.9894578176606399</v>
      </c>
    </row>
    <row r="16" spans="1:28" ht="21" customHeight="1">
      <c r="A16" s="55" t="s">
        <v>26</v>
      </c>
      <c r="B16" s="56">
        <v>10518</v>
      </c>
      <c r="C16" s="57"/>
      <c r="D16" s="57" t="e">
        <f>#REF!/B16*100</f>
        <v>#REF!</v>
      </c>
      <c r="E16" s="58" t="e">
        <f>#REF!/#REF!*100</f>
        <v>#REF!</v>
      </c>
      <c r="F16" s="57">
        <v>10772</v>
      </c>
      <c r="G16" s="59">
        <v>2328.48529</v>
      </c>
      <c r="H16" s="56"/>
      <c r="I16" s="56">
        <f>G16/F16*100</f>
        <v>21.616090698106202</v>
      </c>
      <c r="J16" s="60">
        <f t="shared" si="0"/>
        <v>5.16904079938711</v>
      </c>
      <c r="K16" s="56" t="e">
        <f>G16-#REF!</f>
        <v>#REF!</v>
      </c>
      <c r="L16" s="61" t="e">
        <f>G16/#REF!</f>
        <v>#REF!</v>
      </c>
      <c r="M16" s="62" t="e">
        <f>G16/#REF!</f>
        <v>#REF!</v>
      </c>
      <c r="N16" s="63" t="e">
        <f>G16/#REF!</f>
        <v>#REF!</v>
      </c>
      <c r="O16" s="56">
        <v>10069</v>
      </c>
      <c r="P16" s="64">
        <v>2161.95967</v>
      </c>
      <c r="Q16" s="56">
        <f>P16/O16*100</f>
        <v>21.47144373820638</v>
      </c>
      <c r="R16" s="60">
        <f t="shared" si="1"/>
        <v>5.847942272810603</v>
      </c>
      <c r="S16" s="56">
        <f>P16-G16</f>
        <v>-166.5256199999999</v>
      </c>
      <c r="T16" s="61">
        <f>P16/G16</f>
        <v>0.9284832845132555</v>
      </c>
      <c r="U16" s="56">
        <v>2283</v>
      </c>
      <c r="V16" s="64">
        <v>2537.53133</v>
      </c>
      <c r="W16" s="61">
        <f>V16/U16</f>
        <v>1.1114898510731492</v>
      </c>
      <c r="X16" s="60">
        <f t="shared" si="2"/>
        <v>5.616944494872117</v>
      </c>
      <c r="Y16" s="56">
        <f>V16-G16</f>
        <v>209.04603999999972</v>
      </c>
      <c r="Z16" s="61">
        <f>V16/G16</f>
        <v>1.0897776940647967</v>
      </c>
      <c r="AA16" s="65">
        <f>V16-P16</f>
        <v>375.5716599999996</v>
      </c>
      <c r="AB16" s="66">
        <f>V16/P16</f>
        <v>1.173718161911873</v>
      </c>
    </row>
    <row r="17" spans="1:28" ht="21" customHeight="1">
      <c r="A17" s="55" t="s">
        <v>27</v>
      </c>
      <c r="B17" s="56">
        <v>641</v>
      </c>
      <c r="C17" s="57"/>
      <c r="D17" s="57" t="e">
        <f>#REF!/B17*100</f>
        <v>#REF!</v>
      </c>
      <c r="E17" s="58" t="e">
        <f>#REF!/#REF!*100</f>
        <v>#REF!</v>
      </c>
      <c r="F17" s="57">
        <v>570</v>
      </c>
      <c r="G17" s="59">
        <f>136.62943+0.32275</f>
        <v>136.95218000000003</v>
      </c>
      <c r="H17" s="56"/>
      <c r="I17" s="56">
        <f>G17/F17*100</f>
        <v>24.02669824561404</v>
      </c>
      <c r="J17" s="60">
        <f t="shared" si="0"/>
        <v>0.30402227964472456</v>
      </c>
      <c r="K17" s="56" t="e">
        <f>G17-#REF!</f>
        <v>#REF!</v>
      </c>
      <c r="L17" s="61" t="e">
        <f>G17/#REF!</f>
        <v>#REF!</v>
      </c>
      <c r="M17" s="62"/>
      <c r="N17" s="63" t="e">
        <f>G17/#REF!</f>
        <v>#REF!</v>
      </c>
      <c r="O17" s="56">
        <v>549</v>
      </c>
      <c r="P17" s="64">
        <v>509.51506</v>
      </c>
      <c r="Q17" s="56">
        <f>P17/O17*100</f>
        <v>92.80784335154827</v>
      </c>
      <c r="R17" s="60">
        <f t="shared" si="1"/>
        <v>1.3782008514560453</v>
      </c>
      <c r="S17" s="56">
        <f>P17-G17</f>
        <v>372.56287999999995</v>
      </c>
      <c r="T17" s="61">
        <f>P17/G17</f>
        <v>3.720386634225172</v>
      </c>
      <c r="U17" s="56">
        <v>3310</v>
      </c>
      <c r="V17" s="64">
        <v>686.11295</v>
      </c>
      <c r="W17" s="61">
        <f>V17/U17</f>
        <v>0.20728487915407853</v>
      </c>
      <c r="X17" s="60">
        <f t="shared" si="2"/>
        <v>1.518743162616624</v>
      </c>
      <c r="Y17" s="56">
        <f>V17-G17</f>
        <v>549.16077</v>
      </c>
      <c r="Z17" s="61">
        <f>V17/G17</f>
        <v>5.009872424082624</v>
      </c>
      <c r="AA17" s="65">
        <f>V17-P17</f>
        <v>176.59788999999995</v>
      </c>
      <c r="AB17" s="66">
        <f>V17/P17</f>
        <v>1.346599941520865</v>
      </c>
    </row>
    <row r="18" spans="1:28" ht="21" customHeight="1">
      <c r="A18" s="55" t="s">
        <v>28</v>
      </c>
      <c r="B18" s="56">
        <v>6964</v>
      </c>
      <c r="C18" s="57"/>
      <c r="D18" s="57" t="e">
        <f>#REF!/B18*100</f>
        <v>#REF!</v>
      </c>
      <c r="E18" s="58" t="e">
        <f>#REF!/#REF!*100</f>
        <v>#REF!</v>
      </c>
      <c r="F18" s="57">
        <v>10810</v>
      </c>
      <c r="G18" s="59">
        <v>2615.99251</v>
      </c>
      <c r="H18" s="56"/>
      <c r="I18" s="56">
        <f>G18/F18*100</f>
        <v>24.19974569842738</v>
      </c>
      <c r="J18" s="60">
        <f t="shared" si="0"/>
        <v>5.80728255967685</v>
      </c>
      <c r="K18" s="56" t="e">
        <f>G18-#REF!</f>
        <v>#REF!</v>
      </c>
      <c r="L18" s="61" t="e">
        <f>G18/#REF!</f>
        <v>#REF!</v>
      </c>
      <c r="M18" s="62"/>
      <c r="N18" s="63" t="e">
        <f>G18/#REF!</f>
        <v>#REF!</v>
      </c>
      <c r="O18" s="56">
        <v>13138</v>
      </c>
      <c r="P18" s="64">
        <v>1790.60311</v>
      </c>
      <c r="Q18" s="56">
        <f>P18/O18*100</f>
        <v>13.629190972750798</v>
      </c>
      <c r="R18" s="60">
        <f t="shared" si="1"/>
        <v>4.843450026426781</v>
      </c>
      <c r="S18" s="56">
        <f>P18-G18</f>
        <v>-825.3894</v>
      </c>
      <c r="T18" s="61">
        <f>P18/G18</f>
        <v>0.6844832709402521</v>
      </c>
      <c r="U18" s="56">
        <v>9380.13233</v>
      </c>
      <c r="V18" s="64">
        <v>2387.11102</v>
      </c>
      <c r="W18" s="61">
        <f>V18/U18</f>
        <v>0.2544858575571929</v>
      </c>
      <c r="X18" s="60">
        <f t="shared" si="2"/>
        <v>5.283982090750211</v>
      </c>
      <c r="Y18" s="56">
        <f>V18-G18</f>
        <v>-228.8814900000002</v>
      </c>
      <c r="Z18" s="61">
        <f>V18/G18</f>
        <v>0.9125068251820032</v>
      </c>
      <c r="AA18" s="65">
        <f>V18-P18</f>
        <v>596.5079099999998</v>
      </c>
      <c r="AB18" s="66">
        <f>V18/P18</f>
        <v>1.3331323991724775</v>
      </c>
    </row>
    <row r="19" spans="1:28" ht="18.75" customHeight="1">
      <c r="A19" s="55" t="s">
        <v>29</v>
      </c>
      <c r="B19" s="56">
        <v>2323</v>
      </c>
      <c r="C19" s="57"/>
      <c r="D19" s="57" t="e">
        <f>#REF!/B19*100</f>
        <v>#REF!</v>
      </c>
      <c r="E19" s="58" t="e">
        <f>#REF!/#REF!*100</f>
        <v>#REF!</v>
      </c>
      <c r="F19" s="57">
        <v>1961</v>
      </c>
      <c r="G19" s="59">
        <v>615.72665</v>
      </c>
      <c r="H19" s="56"/>
      <c r="I19" s="56">
        <f>G19/F19*100</f>
        <v>31.39860530341662</v>
      </c>
      <c r="J19" s="60">
        <f t="shared" si="0"/>
        <v>1.3668611903148193</v>
      </c>
      <c r="K19" s="56" t="e">
        <f>G19-#REF!</f>
        <v>#REF!</v>
      </c>
      <c r="L19" s="61" t="e">
        <f>G19/#REF!</f>
        <v>#REF!</v>
      </c>
      <c r="M19" s="62" t="e">
        <f>G19/#REF!</f>
        <v>#REF!</v>
      </c>
      <c r="N19" s="63" t="e">
        <f>G19/#REF!</f>
        <v>#REF!</v>
      </c>
      <c r="O19" s="56">
        <v>1677.6</v>
      </c>
      <c r="P19" s="64">
        <v>472.27697</v>
      </c>
      <c r="Q19" s="56">
        <f>P19/O19*100</f>
        <v>28.151941463996188</v>
      </c>
      <c r="R19" s="60">
        <f t="shared" si="1"/>
        <v>1.2774745503637932</v>
      </c>
      <c r="S19" s="56">
        <f>P19-G19</f>
        <v>-143.44967999999994</v>
      </c>
      <c r="T19" s="61">
        <f>P19/G19</f>
        <v>0.7670237596504879</v>
      </c>
      <c r="U19" s="56">
        <v>2199</v>
      </c>
      <c r="V19" s="64">
        <v>559.44387</v>
      </c>
      <c r="W19" s="61">
        <f>V19/U19</f>
        <v>0.2544083083219645</v>
      </c>
      <c r="X19" s="60">
        <f t="shared" si="2"/>
        <v>1.2383552189625389</v>
      </c>
      <c r="Y19" s="56">
        <f>V19-G19</f>
        <v>-56.28278</v>
      </c>
      <c r="Z19" s="61">
        <f>V19/G19</f>
        <v>0.9085912880334155</v>
      </c>
      <c r="AA19" s="65">
        <f>V19-P19</f>
        <v>87.16689999999994</v>
      </c>
      <c r="AB19" s="66">
        <f>V19/P19</f>
        <v>1.1845673313267846</v>
      </c>
    </row>
    <row r="20" spans="1:28" ht="19.5" customHeight="1" hidden="1">
      <c r="A20" s="68" t="s">
        <v>30</v>
      </c>
      <c r="B20" s="69">
        <v>0</v>
      </c>
      <c r="C20" s="70"/>
      <c r="D20" s="70"/>
      <c r="E20" s="71" t="e">
        <f>#REF!/#REF!*100</f>
        <v>#REF!</v>
      </c>
      <c r="F20" s="70">
        <v>0</v>
      </c>
      <c r="G20" s="70">
        <v>0</v>
      </c>
      <c r="H20" s="69"/>
      <c r="I20" s="69"/>
      <c r="J20" s="72">
        <f t="shared" si="0"/>
        <v>0</v>
      </c>
      <c r="K20" s="69" t="e">
        <f>G20-#REF!</f>
        <v>#REF!</v>
      </c>
      <c r="L20" s="69" t="e">
        <f>G20-#REF!</f>
        <v>#REF!</v>
      </c>
      <c r="M20" s="73"/>
      <c r="N20" s="74"/>
      <c r="O20" s="69">
        <v>0</v>
      </c>
      <c r="P20" s="48">
        <v>0</v>
      </c>
      <c r="Q20" s="69"/>
      <c r="R20" s="72">
        <f t="shared" si="1"/>
        <v>0</v>
      </c>
      <c r="S20" s="69" t="e">
        <f>O20-#REF!</f>
        <v>#REF!</v>
      </c>
      <c r="T20" s="69">
        <f>O20-J20</f>
        <v>0</v>
      </c>
      <c r="U20" s="69">
        <v>0</v>
      </c>
      <c r="V20" s="48">
        <v>0</v>
      </c>
      <c r="W20" s="69"/>
      <c r="X20" s="60">
        <f t="shared" si="2"/>
        <v>0</v>
      </c>
      <c r="Y20" s="69" t="e">
        <f>P20-#REF!</f>
        <v>#REF!</v>
      </c>
      <c r="Z20" s="69" t="e">
        <f>P20/#REF!</f>
        <v>#REF!</v>
      </c>
      <c r="AA20" s="75">
        <f>P20-G20</f>
        <v>0</v>
      </c>
      <c r="AB20" s="76" t="e">
        <f>P20/G20</f>
        <v>#DIV/0!</v>
      </c>
    </row>
    <row r="21" spans="1:28" ht="21.75" customHeight="1">
      <c r="A21" s="47" t="s">
        <v>31</v>
      </c>
      <c r="B21" s="48">
        <f>B22+B23+B24+B25+B26+B27</f>
        <v>58313.3</v>
      </c>
      <c r="C21" s="48"/>
      <c r="D21" s="48" t="e">
        <f>#REF!/B21*100</f>
        <v>#REF!</v>
      </c>
      <c r="E21" s="49" t="e">
        <f>#REF!/#REF!*100</f>
        <v>#REF!</v>
      </c>
      <c r="F21" s="48">
        <f>F22+F23+F24+F25+G30+F27+F26</f>
        <v>54675.79653</v>
      </c>
      <c r="G21" s="48">
        <f>G22+G23+G24+G25+G26+G27</f>
        <v>18801.218010000004</v>
      </c>
      <c r="H21" s="48"/>
      <c r="I21" s="48">
        <f aca="true" t="shared" si="3" ref="I21:I29">G21/F21*100</f>
        <v>34.38672905237692</v>
      </c>
      <c r="J21" s="50">
        <f t="shared" si="0"/>
        <v>41.73711699585689</v>
      </c>
      <c r="K21" s="48" t="e">
        <f>G21-#REF!</f>
        <v>#REF!</v>
      </c>
      <c r="L21" s="51" t="e">
        <f>G21/#REF!</f>
        <v>#REF!</v>
      </c>
      <c r="M21" s="52" t="e">
        <f>G21/#REF!</f>
        <v>#REF!</v>
      </c>
      <c r="N21" s="53" t="e">
        <f>G21/#REF!</f>
        <v>#REF!</v>
      </c>
      <c r="O21" s="48">
        <f>O22+O23+O24+O25+P30+O27+O26</f>
        <v>56644.945940000005</v>
      </c>
      <c r="P21" s="48">
        <f>P22+P23+P24+P25+P26+P27</f>
        <v>10505.311230000003</v>
      </c>
      <c r="Q21" s="48">
        <f aca="true" t="shared" si="4" ref="Q21:Q29">P21/O21*100</f>
        <v>18.545893293159</v>
      </c>
      <c r="R21" s="50">
        <f t="shared" si="1"/>
        <v>28.416096046300886</v>
      </c>
      <c r="S21" s="48">
        <f aca="true" t="shared" si="5" ref="S21:S27">P21-G21</f>
        <v>-8295.906780000001</v>
      </c>
      <c r="T21" s="51">
        <f aca="true" t="shared" si="6" ref="T21:T27">P21/G21</f>
        <v>0.5587569499174165</v>
      </c>
      <c r="U21" s="48">
        <f>U22+U23+U24+U25+V30+U27+U26</f>
        <v>52652.91078</v>
      </c>
      <c r="V21" s="48">
        <f>V22+V23+V24+V25+V26+V27</f>
        <v>14851.451570000001</v>
      </c>
      <c r="W21" s="51">
        <f aca="true" t="shared" si="7" ref="W21:W27">V21/U21</f>
        <v>0.28206325823189377</v>
      </c>
      <c r="X21" s="50">
        <f t="shared" si="2"/>
        <v>32.87438391429491</v>
      </c>
      <c r="Y21" s="48">
        <f aca="true" t="shared" si="8" ref="Y21:Y27">V21-G21</f>
        <v>-3949.766440000003</v>
      </c>
      <c r="Z21" s="51">
        <f aca="true" t="shared" si="9" ref="Z21:Z27">V21/G21</f>
        <v>0.789919651062011</v>
      </c>
      <c r="AA21" s="54">
        <f aca="true" t="shared" si="10" ref="AA21:AA27">V21-P21</f>
        <v>4346.140339999998</v>
      </c>
      <c r="AB21" s="53">
        <f aca="true" t="shared" si="11" ref="AB21:AB27">V21/P21</f>
        <v>1.4137088606750394</v>
      </c>
    </row>
    <row r="22" spans="1:28" ht="33" customHeight="1">
      <c r="A22" s="55" t="s">
        <v>32</v>
      </c>
      <c r="B22" s="56">
        <v>19474</v>
      </c>
      <c r="C22" s="57"/>
      <c r="D22" s="57" t="e">
        <f>#REF!/B22*100</f>
        <v>#REF!</v>
      </c>
      <c r="E22" s="58" t="e">
        <f>#REF!/#REF!*100</f>
        <v>#REF!</v>
      </c>
      <c r="F22" s="57">
        <v>15929.7</v>
      </c>
      <c r="G22" s="59">
        <v>4128.08653</v>
      </c>
      <c r="H22" s="56"/>
      <c r="I22" s="56">
        <f t="shared" si="3"/>
        <v>25.914402217242007</v>
      </c>
      <c r="J22" s="60">
        <f t="shared" si="0"/>
        <v>9.164003650188556</v>
      </c>
      <c r="K22" s="56" t="e">
        <f>G22-#REF!</f>
        <v>#REF!</v>
      </c>
      <c r="L22" s="61" t="e">
        <f>G22/#REF!</f>
        <v>#REF!</v>
      </c>
      <c r="M22" s="62" t="e">
        <f>G22/#REF!</f>
        <v>#REF!</v>
      </c>
      <c r="N22" s="63" t="e">
        <f>G22/#REF!</f>
        <v>#REF!</v>
      </c>
      <c r="O22" s="56">
        <f>18736.9</f>
        <v>18736.9</v>
      </c>
      <c r="P22" s="64">
        <v>4274.66459</v>
      </c>
      <c r="Q22" s="56">
        <f t="shared" si="4"/>
        <v>22.814150633242424</v>
      </c>
      <c r="R22" s="60">
        <f t="shared" si="1"/>
        <v>11.562654060955543</v>
      </c>
      <c r="S22" s="56">
        <f t="shared" si="5"/>
        <v>146.57806000000073</v>
      </c>
      <c r="T22" s="61">
        <f t="shared" si="6"/>
        <v>1.0355075066704091</v>
      </c>
      <c r="U22" s="56">
        <v>20907.27078</v>
      </c>
      <c r="V22" s="64">
        <v>3487.42777</v>
      </c>
      <c r="W22" s="61">
        <f t="shared" si="7"/>
        <v>0.16680454406015016</v>
      </c>
      <c r="X22" s="60">
        <f t="shared" si="2"/>
        <v>7.719584772167383</v>
      </c>
      <c r="Y22" s="56">
        <f t="shared" si="8"/>
        <v>-640.6587599999998</v>
      </c>
      <c r="Z22" s="61">
        <f t="shared" si="9"/>
        <v>0.8448049101335092</v>
      </c>
      <c r="AA22" s="65">
        <f t="shared" si="10"/>
        <v>-787.2368200000005</v>
      </c>
      <c r="AB22" s="66">
        <f t="shared" si="11"/>
        <v>0.8158365870759463</v>
      </c>
    </row>
    <row r="23" spans="1:28" ht="30" customHeight="1">
      <c r="A23" s="55" t="s">
        <v>33</v>
      </c>
      <c r="B23" s="56">
        <v>650</v>
      </c>
      <c r="C23" s="57"/>
      <c r="D23" s="57" t="e">
        <f>#REF!/B23*100</f>
        <v>#REF!</v>
      </c>
      <c r="E23" s="58" t="e">
        <f>#REF!/#REF!*100</f>
        <v>#REF!</v>
      </c>
      <c r="F23" s="57">
        <v>816.272</v>
      </c>
      <c r="G23" s="59">
        <v>555.05273</v>
      </c>
      <c r="H23" s="56"/>
      <c r="I23" s="56">
        <f t="shared" si="3"/>
        <v>67.99850172491522</v>
      </c>
      <c r="J23" s="60">
        <f t="shared" si="0"/>
        <v>1.2321702093214417</v>
      </c>
      <c r="K23" s="56" t="e">
        <f>G23-#REF!</f>
        <v>#REF!</v>
      </c>
      <c r="L23" s="61" t="e">
        <f>G23/#REF!</f>
        <v>#REF!</v>
      </c>
      <c r="M23" s="62" t="e">
        <f>G23/#REF!</f>
        <v>#REF!</v>
      </c>
      <c r="N23" s="63" t="e">
        <f>G23/#REF!</f>
        <v>#REF!</v>
      </c>
      <c r="O23" s="56">
        <v>809</v>
      </c>
      <c r="P23" s="64">
        <v>262.37929</v>
      </c>
      <c r="Q23" s="56">
        <f t="shared" si="4"/>
        <v>32.43254511742893</v>
      </c>
      <c r="R23" s="60">
        <f t="shared" si="1"/>
        <v>0.7097167272787436</v>
      </c>
      <c r="S23" s="56">
        <f t="shared" si="5"/>
        <v>-292.67343999999997</v>
      </c>
      <c r="T23" s="61">
        <f t="shared" si="6"/>
        <v>0.47271056571508085</v>
      </c>
      <c r="U23" s="56">
        <v>1015.6</v>
      </c>
      <c r="V23" s="64">
        <v>666.03016</v>
      </c>
      <c r="W23" s="61">
        <f t="shared" si="7"/>
        <v>0.655799684915321</v>
      </c>
      <c r="X23" s="60">
        <f t="shared" si="2"/>
        <v>1.4742889659733958</v>
      </c>
      <c r="Y23" s="56">
        <f t="shared" si="8"/>
        <v>110.97743000000003</v>
      </c>
      <c r="Z23" s="61">
        <f t="shared" si="9"/>
        <v>1.199940337200035</v>
      </c>
      <c r="AA23" s="65">
        <f t="shared" si="10"/>
        <v>403.65087</v>
      </c>
      <c r="AB23" s="66">
        <f t="shared" si="11"/>
        <v>2.5384250410922293</v>
      </c>
    </row>
    <row r="24" spans="1:28" ht="26.25" customHeight="1">
      <c r="A24" s="55" t="s">
        <v>34</v>
      </c>
      <c r="B24" s="56">
        <v>20842</v>
      </c>
      <c r="C24" s="57"/>
      <c r="D24" s="57" t="e">
        <f>#REF!/B24*100</f>
        <v>#REF!</v>
      </c>
      <c r="E24" s="58" t="e">
        <f>#REF!/#REF!*100</f>
        <v>#REF!</v>
      </c>
      <c r="F24" s="57">
        <v>17632.34177</v>
      </c>
      <c r="G24" s="59">
        <v>3867.1455</v>
      </c>
      <c r="H24" s="56"/>
      <c r="I24" s="56">
        <f t="shared" si="3"/>
        <v>21.932115146381946</v>
      </c>
      <c r="J24" s="60">
        <f t="shared" si="0"/>
        <v>8.584736589281293</v>
      </c>
      <c r="K24" s="56" t="e">
        <f>G24-#REF!</f>
        <v>#REF!</v>
      </c>
      <c r="L24" s="61" t="e">
        <f>G24/#REF!</f>
        <v>#REF!</v>
      </c>
      <c r="M24" s="62" t="e">
        <f>G24/#REF!</f>
        <v>#REF!</v>
      </c>
      <c r="N24" s="63" t="e">
        <f>G24/#REF!</f>
        <v>#REF!</v>
      </c>
      <c r="O24" s="56">
        <v>19666.31894</v>
      </c>
      <c r="P24" s="64">
        <v>3809.19571</v>
      </c>
      <c r="Q24" s="56">
        <f t="shared" si="4"/>
        <v>19.369134211753</v>
      </c>
      <c r="R24" s="60">
        <f t="shared" si="1"/>
        <v>10.303594894495788</v>
      </c>
      <c r="S24" s="56">
        <f t="shared" si="5"/>
        <v>-57.94979000000012</v>
      </c>
      <c r="T24" s="61">
        <f t="shared" si="6"/>
        <v>0.9850148410500716</v>
      </c>
      <c r="U24" s="56">
        <v>16070.04</v>
      </c>
      <c r="V24" s="64">
        <v>3010.8959</v>
      </c>
      <c r="W24" s="61">
        <f t="shared" si="7"/>
        <v>0.1873608217527772</v>
      </c>
      <c r="X24" s="60">
        <f t="shared" si="2"/>
        <v>6.6647591500429</v>
      </c>
      <c r="Y24" s="56">
        <f t="shared" si="8"/>
        <v>-856.2496000000001</v>
      </c>
      <c r="Z24" s="61">
        <f t="shared" si="9"/>
        <v>0.7785835573034425</v>
      </c>
      <c r="AA24" s="65">
        <f t="shared" si="10"/>
        <v>-798.29981</v>
      </c>
      <c r="AB24" s="66">
        <f t="shared" si="11"/>
        <v>0.7904282502722865</v>
      </c>
    </row>
    <row r="25" spans="1:28" ht="35.25" customHeight="1">
      <c r="A25" s="55" t="s">
        <v>35</v>
      </c>
      <c r="B25" s="56">
        <v>14205</v>
      </c>
      <c r="C25" s="57"/>
      <c r="D25" s="57" t="e">
        <f>#REF!/B25*100</f>
        <v>#REF!</v>
      </c>
      <c r="E25" s="58" t="e">
        <f>#REF!/#REF!*100</f>
        <v>#REF!</v>
      </c>
      <c r="F25" s="57">
        <v>18502</v>
      </c>
      <c r="G25" s="59">
        <v>9548.26655</v>
      </c>
      <c r="H25" s="56"/>
      <c r="I25" s="56">
        <f t="shared" si="3"/>
        <v>51.60667252188953</v>
      </c>
      <c r="J25" s="60">
        <f t="shared" si="0"/>
        <v>21.19634578424724</v>
      </c>
      <c r="K25" s="56" t="e">
        <f>G25-#REF!</f>
        <v>#REF!</v>
      </c>
      <c r="L25" s="61" t="e">
        <f>G25/#REF!</f>
        <v>#REF!</v>
      </c>
      <c r="M25" s="62" t="e">
        <f>G25/#REF!</f>
        <v>#REF!</v>
      </c>
      <c r="N25" s="63" t="e">
        <f>G25/#REF!</f>
        <v>#REF!</v>
      </c>
      <c r="O25" s="56">
        <v>15611.327</v>
      </c>
      <c r="P25" s="64">
        <v>2180.30585</v>
      </c>
      <c r="Q25" s="56">
        <f t="shared" si="4"/>
        <v>13.966178852060432</v>
      </c>
      <c r="R25" s="60">
        <f t="shared" si="1"/>
        <v>5.897567343553293</v>
      </c>
      <c r="S25" s="56">
        <f t="shared" si="5"/>
        <v>-7367.9607</v>
      </c>
      <c r="T25" s="61">
        <f t="shared" si="6"/>
        <v>0.22834572522485772</v>
      </c>
      <c r="U25" s="56">
        <v>13946</v>
      </c>
      <c r="V25" s="64">
        <v>7963.97054</v>
      </c>
      <c r="W25" s="61">
        <f t="shared" si="7"/>
        <v>0.5710576896601176</v>
      </c>
      <c r="X25" s="60">
        <f t="shared" si="2"/>
        <v>17.628621941773908</v>
      </c>
      <c r="Y25" s="56">
        <f t="shared" si="8"/>
        <v>-1584.29601</v>
      </c>
      <c r="Z25" s="61">
        <f t="shared" si="9"/>
        <v>0.8340750122858688</v>
      </c>
      <c r="AA25" s="65">
        <f t="shared" si="10"/>
        <v>5783.66469</v>
      </c>
      <c r="AB25" s="66">
        <f t="shared" si="11"/>
        <v>3.6526850304052525</v>
      </c>
    </row>
    <row r="26" spans="1:28" ht="21.75" customHeight="1">
      <c r="A26" s="55" t="s">
        <v>36</v>
      </c>
      <c r="B26" s="56">
        <v>2892.3</v>
      </c>
      <c r="C26" s="57"/>
      <c r="D26" s="57" t="e">
        <f>#REF!/B26*100</f>
        <v>#REF!</v>
      </c>
      <c r="E26" s="58" t="e">
        <f>#REF!/#REF!*100</f>
        <v>#REF!</v>
      </c>
      <c r="F26" s="57">
        <v>1785.48276</v>
      </c>
      <c r="G26" s="59">
        <v>638.86935</v>
      </c>
      <c r="H26" s="56"/>
      <c r="I26" s="56">
        <f t="shared" si="3"/>
        <v>35.78132280593962</v>
      </c>
      <c r="J26" s="60">
        <f t="shared" si="0"/>
        <v>1.4182360308696318</v>
      </c>
      <c r="K26" s="56" t="e">
        <f>G26-#REF!</f>
        <v>#REF!</v>
      </c>
      <c r="L26" s="61" t="e">
        <f>G26/#REF!</f>
        <v>#REF!</v>
      </c>
      <c r="M26" s="62" t="e">
        <f>G26/#REF!</f>
        <v>#REF!</v>
      </c>
      <c r="N26" s="63" t="e">
        <f>G26/#REF!</f>
        <v>#REF!</v>
      </c>
      <c r="O26" s="56">
        <v>1811.4</v>
      </c>
      <c r="P26" s="64">
        <v>504.98464</v>
      </c>
      <c r="Q26" s="56">
        <f t="shared" si="4"/>
        <v>27.87814066467925</v>
      </c>
      <c r="R26" s="60">
        <f t="shared" si="1"/>
        <v>1.3659463977771815</v>
      </c>
      <c r="S26" s="56">
        <f t="shared" si="5"/>
        <v>-133.88471000000004</v>
      </c>
      <c r="T26" s="61">
        <f t="shared" si="6"/>
        <v>0.7904349144312526</v>
      </c>
      <c r="U26" s="56">
        <v>691</v>
      </c>
      <c r="V26" s="64">
        <v>285.57428</v>
      </c>
      <c r="W26" s="61">
        <f t="shared" si="7"/>
        <v>0.4132768162083936</v>
      </c>
      <c r="X26" s="60">
        <f t="shared" si="2"/>
        <v>0.632132049350133</v>
      </c>
      <c r="Y26" s="56">
        <f t="shared" si="8"/>
        <v>-353.29507000000007</v>
      </c>
      <c r="Z26" s="61">
        <f t="shared" si="9"/>
        <v>0.44699949997601224</v>
      </c>
      <c r="AA26" s="65">
        <f t="shared" si="10"/>
        <v>-219.41036000000003</v>
      </c>
      <c r="AB26" s="66">
        <f t="shared" si="11"/>
        <v>0.5655108242500207</v>
      </c>
    </row>
    <row r="27" spans="1:28" ht="21.75" customHeight="1">
      <c r="A27" s="77" t="s">
        <v>37</v>
      </c>
      <c r="B27" s="78">
        <v>250</v>
      </c>
      <c r="C27" s="57"/>
      <c r="D27" s="57" t="e">
        <f>#REF!/B27*100</f>
        <v>#REF!</v>
      </c>
      <c r="E27" s="58" t="e">
        <f>#REF!/#REF!*100</f>
        <v>#REF!</v>
      </c>
      <c r="F27" s="57">
        <v>10</v>
      </c>
      <c r="G27" s="59">
        <v>63.79735</v>
      </c>
      <c r="H27" s="56"/>
      <c r="I27" s="56">
        <f t="shared" si="3"/>
        <v>637.9735000000001</v>
      </c>
      <c r="J27" s="79">
        <f t="shared" si="0"/>
        <v>0.14162473194871644</v>
      </c>
      <c r="K27" s="56" t="e">
        <f>G27-#REF!</f>
        <v>#REF!</v>
      </c>
      <c r="L27" s="61" t="e">
        <f>G27/#REF!</f>
        <v>#REF!</v>
      </c>
      <c r="M27" s="62" t="e">
        <f>G27/#REF!</f>
        <v>#REF!</v>
      </c>
      <c r="N27" s="63" t="e">
        <f>G27/#REF!</f>
        <v>#REF!</v>
      </c>
      <c r="O27" s="56">
        <v>10</v>
      </c>
      <c r="P27" s="64">
        <v>-526.21885</v>
      </c>
      <c r="Q27" s="56">
        <f t="shared" si="4"/>
        <v>-5262.1885</v>
      </c>
      <c r="R27" s="79">
        <f t="shared" si="1"/>
        <v>-1.42338337775967</v>
      </c>
      <c r="S27" s="56">
        <f t="shared" si="5"/>
        <v>-590.0162</v>
      </c>
      <c r="T27" s="61">
        <f t="shared" si="6"/>
        <v>-8.248286958627592</v>
      </c>
      <c r="U27" s="56">
        <v>23</v>
      </c>
      <c r="V27" s="64">
        <v>-562.44708</v>
      </c>
      <c r="W27" s="61">
        <f t="shared" si="7"/>
        <v>-24.45422086956522</v>
      </c>
      <c r="X27" s="60">
        <f t="shared" si="2"/>
        <v>-1.2450029650128094</v>
      </c>
      <c r="Y27" s="56">
        <f t="shared" si="8"/>
        <v>-626.2444300000001</v>
      </c>
      <c r="Z27" s="61">
        <f t="shared" si="9"/>
        <v>-8.816151141074041</v>
      </c>
      <c r="AA27" s="65">
        <f t="shared" si="10"/>
        <v>-36.22823000000005</v>
      </c>
      <c r="AB27" s="66">
        <f t="shared" si="11"/>
        <v>1.0688463174589813</v>
      </c>
    </row>
    <row r="28" spans="1:28" ht="13.5" customHeight="1" hidden="1">
      <c r="A28" s="77"/>
      <c r="B28" s="80"/>
      <c r="C28" s="57"/>
      <c r="D28" s="57" t="e">
        <f>#REF!/B28*100</f>
        <v>#REF!</v>
      </c>
      <c r="E28" s="58" t="e">
        <f>#REF!/#REF!*100</f>
        <v>#REF!</v>
      </c>
      <c r="F28" s="57"/>
      <c r="G28" s="57"/>
      <c r="H28" s="81"/>
      <c r="I28" s="56" t="e">
        <f t="shared" si="3"/>
        <v>#DIV/0!</v>
      </c>
      <c r="J28" s="79">
        <f t="shared" si="0"/>
        <v>0</v>
      </c>
      <c r="K28" s="82" t="e">
        <f>G28-#REF!</f>
        <v>#REF!</v>
      </c>
      <c r="L28" s="82" t="e">
        <f>G28-#REF!</f>
        <v>#REF!</v>
      </c>
      <c r="M28" s="83" t="e">
        <f>G28/#REF!</f>
        <v>#REF!</v>
      </c>
      <c r="N28" s="84" t="e">
        <f>G28/#REF!</f>
        <v>#REF!</v>
      </c>
      <c r="O28" s="82"/>
      <c r="P28" s="59"/>
      <c r="Q28" s="56" t="e">
        <f t="shared" si="4"/>
        <v>#DIV/0!</v>
      </c>
      <c r="R28" s="79">
        <f t="shared" si="1"/>
        <v>0</v>
      </c>
      <c r="S28" s="82" t="e">
        <f>O28-#REF!</f>
        <v>#REF!</v>
      </c>
      <c r="T28" s="82">
        <f>O28-J28</f>
        <v>0</v>
      </c>
      <c r="U28" s="82"/>
      <c r="V28" s="59"/>
      <c r="W28" s="56" t="e">
        <f>V28/U28*100</f>
        <v>#DIV/0!</v>
      </c>
      <c r="X28" s="85">
        <f t="shared" si="2"/>
        <v>0</v>
      </c>
      <c r="Y28" s="82" t="e">
        <f>P28-#REF!</f>
        <v>#REF!</v>
      </c>
      <c r="Z28" s="82" t="e">
        <f>P28/#REF!</f>
        <v>#REF!</v>
      </c>
      <c r="AA28" s="86">
        <f>P28-G28</f>
        <v>0</v>
      </c>
      <c r="AB28" s="84" t="e">
        <f>P28/G28</f>
        <v>#DIV/0!</v>
      </c>
    </row>
    <row r="29" spans="1:28" ht="26.25" customHeight="1">
      <c r="A29" s="47" t="s">
        <v>38</v>
      </c>
      <c r="B29" s="48">
        <f>B12+B21</f>
        <v>168399.76591000002</v>
      </c>
      <c r="C29" s="48"/>
      <c r="D29" s="48" t="e">
        <f>#REF!/B29*100</f>
        <v>#REF!</v>
      </c>
      <c r="E29" s="49" t="e">
        <f>E21+E12</f>
        <v>#REF!</v>
      </c>
      <c r="F29" s="48">
        <f>F12+F21</f>
        <v>170191.94786</v>
      </c>
      <c r="G29" s="48">
        <f>G12+G21</f>
        <v>45046.75781000001</v>
      </c>
      <c r="H29" s="48"/>
      <c r="I29" s="48">
        <f t="shared" si="3"/>
        <v>26.468207442490467</v>
      </c>
      <c r="J29" s="50">
        <f>J12+J21</f>
        <v>100</v>
      </c>
      <c r="K29" s="48" t="e">
        <f>G29-#REF!</f>
        <v>#REF!</v>
      </c>
      <c r="L29" s="51" t="e">
        <f>G29/#REF!</f>
        <v>#REF!</v>
      </c>
      <c r="M29" s="52" t="e">
        <f>G29/#REF!</f>
        <v>#REF!</v>
      </c>
      <c r="N29" s="53" t="e">
        <f>G29/#REF!</f>
        <v>#REF!</v>
      </c>
      <c r="O29" s="48">
        <f>O12+O21</f>
        <v>163664.65684</v>
      </c>
      <c r="P29" s="48">
        <f>P12+P21</f>
        <v>36969.579540000006</v>
      </c>
      <c r="Q29" s="48">
        <f t="shared" si="4"/>
        <v>22.58861519267522</v>
      </c>
      <c r="R29" s="50">
        <f>R12+R21</f>
        <v>100</v>
      </c>
      <c r="S29" s="48">
        <f>P29-G29</f>
        <v>-8077.178270000004</v>
      </c>
      <c r="T29" s="51">
        <f>P29/G29</f>
        <v>0.820693460247056</v>
      </c>
      <c r="U29" s="48">
        <f>U12+U21</f>
        <v>176298.13311</v>
      </c>
      <c r="V29" s="48">
        <f>V12+V21</f>
        <v>45176.36469999999</v>
      </c>
      <c r="W29" s="51">
        <f>V29/U29</f>
        <v>0.25624981900297555</v>
      </c>
      <c r="X29" s="50">
        <f t="shared" si="2"/>
        <v>100</v>
      </c>
      <c r="Y29" s="48">
        <f>V29-G29</f>
        <v>129.60688999998092</v>
      </c>
      <c r="Z29" s="51">
        <f>V29/G29</f>
        <v>1.0028771635585105</v>
      </c>
      <c r="AA29" s="54">
        <f>V29-P29</f>
        <v>8206.785159999985</v>
      </c>
      <c r="AB29" s="53">
        <f>V29/P29</f>
        <v>1.2219875168209713</v>
      </c>
    </row>
  </sheetData>
  <sheetProtection selectLockedCells="1" selectUnlockedCells="1"/>
  <mergeCells count="29">
    <mergeCell ref="W6:W7"/>
    <mergeCell ref="X6:X7"/>
    <mergeCell ref="Y7:Z7"/>
    <mergeCell ref="A27:A28"/>
    <mergeCell ref="B27:B28"/>
    <mergeCell ref="J27:J28"/>
    <mergeCell ref="R27:R28"/>
    <mergeCell ref="P6:P7"/>
    <mergeCell ref="Q6:Q7"/>
    <mergeCell ref="R6:R7"/>
    <mergeCell ref="S6:T7"/>
    <mergeCell ref="U6:U7"/>
    <mergeCell ref="V6:V7"/>
    <mergeCell ref="F6:F7"/>
    <mergeCell ref="G6:G7"/>
    <mergeCell ref="I6:I7"/>
    <mergeCell ref="J6:J7"/>
    <mergeCell ref="K6:L7"/>
    <mergeCell ref="O6:O7"/>
    <mergeCell ref="A1:AB1"/>
    <mergeCell ref="A5:A7"/>
    <mergeCell ref="B5:E5"/>
    <mergeCell ref="F5:L5"/>
    <mergeCell ref="O5:T5"/>
    <mergeCell ref="U5:X5"/>
    <mergeCell ref="AA5:AB7"/>
    <mergeCell ref="B6:B7"/>
    <mergeCell ref="D6:D7"/>
    <mergeCell ref="E6:E7"/>
  </mergeCells>
  <printOptions/>
  <pageMargins left="0.7875" right="0.27569444444444446" top="0.2361111111111111" bottom="0.15763888888888888" header="0.5118055555555555" footer="0.5118055555555555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2021-08-13T11:12:35Z</cp:lastPrinted>
  <dcterms:created xsi:type="dcterms:W3CDTF">2021-08-13T11:12:31Z</dcterms:created>
  <dcterms:modified xsi:type="dcterms:W3CDTF">2021-08-13T11:13:10Z</dcterms:modified>
  <cp:category/>
  <cp:version/>
  <cp:contentType/>
  <cp:contentStatus/>
</cp:coreProperties>
</file>