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угодие" sheetId="1" r:id="rId1"/>
    <sheet name="Лист3" sheetId="2" r:id="rId2"/>
    <sheet name="Лист4" sheetId="3" r:id="rId3"/>
  </sheets>
  <definedNames>
    <definedName name="_xlnm.Print_Area" localSheetId="1">'Лист3'!$A$1:$BX$36</definedName>
    <definedName name="_xlnm.Print_Area" localSheetId="0">'полугодие'!$A$1:$BX$36</definedName>
  </definedNames>
  <calcPr fullCalcOnLoad="1"/>
</workbook>
</file>

<file path=xl/sharedStrings.xml><?xml version="1.0" encoding="utf-8"?>
<sst xmlns="http://schemas.openxmlformats.org/spreadsheetml/2006/main" count="256" uniqueCount="78">
  <si>
    <t>Вид доходов</t>
  </si>
  <si>
    <t>2013 год</t>
  </si>
  <si>
    <t>2014 год</t>
  </si>
  <si>
    <t>2015 год</t>
  </si>
  <si>
    <t>2016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</si>
  <si>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</si>
  <si>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</si>
  <si>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</si>
  <si>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</si>
  <si>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</si>
  <si>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</si>
  <si>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</si>
  <si>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</si>
  <si>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</si>
  <si>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</si>
  <si>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</si>
  <si>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</si>
  <si>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</si>
  <si>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</si>
  <si>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</si>
  <si>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</si>
  <si>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</si>
  <si>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</si>
  <si>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</si>
  <si>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</si>
  <si>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</si>
  <si>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</si>
  <si>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</si>
  <si>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</si>
  <si>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</si>
  <si>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</si>
  <si>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</si>
  <si>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</si>
  <si>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</si>
  <si>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</si>
  <si>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</si>
  <si>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</si>
  <si>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</si>
  <si>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</si>
  <si>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</si>
  <si>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</si>
  <si>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</si>
  <si>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</si>
  <si>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</si>
  <si>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</si>
  <si>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</si>
  <si>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</si>
  <si>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</si>
  <si>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</si>
  <si>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</si>
  <si>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</si>
  <si>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</si>
  <si>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</si>
  <si>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</si>
  <si>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</si>
  <si>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</si>
  <si>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</si>
  <si>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</si>
  <si>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</si>
  <si>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</si>
  <si>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2020 год</t>
  </si>
  <si>
    <t>к 1 кварталу 2019 года, тыс.руб.</t>
  </si>
  <si>
    <t>Коэфф-т роста/сниж-я к 1 кв.2019</t>
  </si>
  <si>
    <t>Акцизы</t>
  </si>
  <si>
    <t xml:space="preserve"> </t>
  </si>
  <si>
    <t>Сравнительная характеристика поступления доходов в бюджет Лахденпохского муниципального района на 01.04.2021 года</t>
  </si>
  <si>
    <t>2021 год</t>
  </si>
  <si>
    <t>к 1 кварталу 2019 года</t>
  </si>
  <si>
    <r>
      <t>к  1 кв.2019 г.</t>
    </r>
    <r>
      <rPr>
        <sz val="7"/>
        <rFont val="Arial"/>
        <family val="2"/>
      </rPr>
      <t>(гр.7/гр.3)</t>
    </r>
  </si>
  <si>
    <t>к 1 кварталу 2020 года, тыс.руб.</t>
  </si>
  <si>
    <t>Коэфф-т роста/сниж-я к 1 кв.2020</t>
  </si>
  <si>
    <t>Сравнительная характеристика поступления доходов в бюджет Лахденпохского муниципального района на 01.07.2021 года</t>
  </si>
  <si>
    <t>к полугодию 2019 года</t>
  </si>
  <si>
    <r>
      <t>к  полугодию 2019 г.</t>
    </r>
    <r>
      <rPr>
        <sz val="7"/>
        <rFont val="Arial"/>
        <family val="2"/>
      </rPr>
      <t>(гр.7/гр.3)</t>
    </r>
  </si>
  <si>
    <t>к полугодию 2019 года, тыс.руб.</t>
  </si>
  <si>
    <t>Коэфф-т роста/сниж-я к 6 мес.2019</t>
  </si>
  <si>
    <t>к полугодию 2020 года, тыс.руб.</t>
  </si>
  <si>
    <t>Коэфф-т роста/сниж-я к 6 мес.2020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</si>
</sst>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36" borderId="18" xfId="0" applyNumberFormat="1" applyFont="1" applyFill="1" applyBorder="1" applyAlignment="1">
      <alignment horizontal="center" vertical="center" wrapText="1"/>
    </xf>
    <xf numFmtId="164" fontId="8" fillId="36" borderId="18" xfId="0" applyNumberFormat="1" applyFont="1" applyFill="1" applyBorder="1" applyAlignment="1">
      <alignment horizontal="center" vertical="center" wrapText="1"/>
    </xf>
    <xf numFmtId="165" fontId="8" fillId="36" borderId="18" xfId="0" applyNumberFormat="1" applyFont="1" applyFill="1" applyBorder="1" applyAlignment="1">
      <alignment horizontal="center" vertical="center" wrapText="1"/>
    </xf>
    <xf numFmtId="1" fontId="8" fillId="36" borderId="18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 wrapText="1"/>
    </xf>
    <xf numFmtId="9" fontId="8" fillId="36" borderId="18" xfId="0" applyNumberFormat="1" applyFont="1" applyFill="1" applyBorder="1" applyAlignment="1">
      <alignment horizontal="center" vertical="center" wrapText="1"/>
    </xf>
    <xf numFmtId="10" fontId="8" fillId="36" borderId="18" xfId="0" applyNumberFormat="1" applyFont="1" applyFill="1" applyBorder="1" applyAlignment="1">
      <alignment horizontal="center" vertical="center" wrapText="1"/>
    </xf>
    <xf numFmtId="3" fontId="8" fillId="38" borderId="18" xfId="0" applyNumberFormat="1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/>
    </xf>
    <xf numFmtId="3" fontId="8" fillId="36" borderId="20" xfId="0" applyNumberFormat="1" applyFont="1" applyFill="1" applyBorder="1" applyAlignment="1">
      <alignment horizontal="center" vertical="center" wrapText="1"/>
    </xf>
    <xf numFmtId="3" fontId="8" fillId="36" borderId="21" xfId="0" applyNumberFormat="1" applyFont="1" applyFill="1" applyBorder="1" applyAlignment="1">
      <alignment horizontal="center" vertical="center" wrapText="1"/>
    </xf>
    <xf numFmtId="4" fontId="8" fillId="38" borderId="18" xfId="0" applyNumberFormat="1" applyFont="1" applyFill="1" applyBorder="1" applyAlignment="1">
      <alignment horizontal="center" vertical="center" wrapText="1"/>
    </xf>
    <xf numFmtId="3" fontId="8" fillId="39" borderId="18" xfId="0" applyNumberFormat="1" applyFont="1" applyFill="1" applyBorder="1" applyAlignment="1">
      <alignment horizontal="center" vertical="center" wrapText="1"/>
    </xf>
    <xf numFmtId="4" fontId="8" fillId="39" borderId="18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10" fontId="4" fillId="0" borderId="22" xfId="0" applyNumberFormat="1" applyFont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2" fontId="8" fillId="38" borderId="18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8" fillId="36" borderId="1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 vertical="center"/>
    </xf>
    <xf numFmtId="4" fontId="8" fillId="36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0" fontId="8" fillId="36" borderId="30" xfId="0" applyNumberFormat="1" applyFont="1" applyFill="1" applyBorder="1" applyAlignment="1">
      <alignment horizontal="center" vertical="center" wrapText="1"/>
    </xf>
    <xf numFmtId="10" fontId="8" fillId="36" borderId="31" xfId="0" applyNumberFormat="1" applyFont="1" applyFill="1" applyBorder="1" applyAlignment="1">
      <alignment horizontal="center" vertical="center" wrapText="1"/>
    </xf>
    <xf numFmtId="165" fontId="8" fillId="36" borderId="30" xfId="0" applyNumberFormat="1" applyFont="1" applyFill="1" applyBorder="1" applyAlignment="1">
      <alignment horizontal="center" vertical="center" wrapText="1"/>
    </xf>
    <xf numFmtId="165" fontId="8" fillId="36" borderId="31" xfId="0" applyNumberFormat="1" applyFont="1" applyFill="1" applyBorder="1" applyAlignment="1">
      <alignment horizontal="center" vertical="center" wrapText="1"/>
    </xf>
    <xf numFmtId="3" fontId="8" fillId="38" borderId="30" xfId="0" applyNumberFormat="1" applyFont="1" applyFill="1" applyBorder="1" applyAlignment="1">
      <alignment horizontal="center" vertical="center" wrapText="1"/>
    </xf>
    <xf numFmtId="3" fontId="8" fillId="38" borderId="31" xfId="0" applyNumberFormat="1" applyFont="1" applyFill="1" applyBorder="1" applyAlignment="1">
      <alignment horizontal="center" vertical="center" wrapText="1"/>
    </xf>
    <xf numFmtId="4" fontId="8" fillId="38" borderId="30" xfId="0" applyNumberFormat="1" applyFont="1" applyFill="1" applyBorder="1" applyAlignment="1">
      <alignment horizontal="center" vertical="center" wrapText="1"/>
    </xf>
    <xf numFmtId="4" fontId="8" fillId="38" borderId="31" xfId="0" applyNumberFormat="1" applyFont="1" applyFill="1" applyBorder="1" applyAlignment="1">
      <alignment horizontal="center" vertical="center" wrapText="1"/>
    </xf>
    <xf numFmtId="3" fontId="8" fillId="39" borderId="30" xfId="0" applyNumberFormat="1" applyFont="1" applyFill="1" applyBorder="1" applyAlignment="1">
      <alignment horizontal="center" vertical="center" wrapText="1"/>
    </xf>
    <xf numFmtId="3" fontId="8" fillId="39" borderId="31" xfId="0" applyNumberFormat="1" applyFont="1" applyFill="1" applyBorder="1" applyAlignment="1">
      <alignment horizontal="center" vertical="center" wrapText="1"/>
    </xf>
    <xf numFmtId="4" fontId="8" fillId="39" borderId="30" xfId="0" applyNumberFormat="1" applyFont="1" applyFill="1" applyBorder="1" applyAlignment="1">
      <alignment horizontal="center" vertical="center" wrapText="1"/>
    </xf>
    <xf numFmtId="4" fontId="8" fillId="39" borderId="31" xfId="0" applyNumberFormat="1" applyFont="1" applyFill="1" applyBorder="1" applyAlignment="1">
      <alignment horizontal="center" vertical="center" wrapText="1"/>
    </xf>
    <xf numFmtId="9" fontId="8" fillId="36" borderId="30" xfId="0" applyNumberFormat="1" applyFont="1" applyFill="1" applyBorder="1" applyAlignment="1">
      <alignment horizontal="center" vertical="center" wrapText="1"/>
    </xf>
    <xf numFmtId="9" fontId="8" fillId="36" borderId="31" xfId="0" applyNumberFormat="1" applyFont="1" applyFill="1" applyBorder="1" applyAlignment="1">
      <alignment horizontal="center" vertical="center" wrapText="1"/>
    </xf>
    <xf numFmtId="3" fontId="8" fillId="36" borderId="30" xfId="0" applyNumberFormat="1" applyFont="1" applyFill="1" applyBorder="1" applyAlignment="1">
      <alignment horizontal="center" vertical="center" wrapText="1"/>
    </xf>
    <xf numFmtId="3" fontId="8" fillId="36" borderId="31" xfId="0" applyNumberFormat="1" applyFont="1" applyFill="1" applyBorder="1" applyAlignment="1">
      <alignment horizontal="center" vertical="center" wrapText="1"/>
    </xf>
    <xf numFmtId="4" fontId="8" fillId="36" borderId="32" xfId="0" applyNumberFormat="1" applyFont="1" applyFill="1" applyBorder="1" applyAlignment="1">
      <alignment horizontal="center" vertical="center"/>
    </xf>
    <xf numFmtId="4" fontId="8" fillId="36" borderId="33" xfId="0" applyNumberFormat="1" applyFont="1" applyFill="1" applyBorder="1" applyAlignment="1">
      <alignment horizontal="center" vertical="center"/>
    </xf>
    <xf numFmtId="3" fontId="8" fillId="36" borderId="34" xfId="0" applyNumberFormat="1" applyFont="1" applyFill="1" applyBorder="1" applyAlignment="1">
      <alignment horizontal="center" vertical="center" wrapText="1"/>
    </xf>
    <xf numFmtId="3" fontId="8" fillId="36" borderId="35" xfId="0" applyNumberFormat="1" applyFont="1" applyFill="1" applyBorder="1" applyAlignment="1">
      <alignment horizontal="center" vertical="center" wrapText="1"/>
    </xf>
    <xf numFmtId="3" fontId="8" fillId="37" borderId="30" xfId="0" applyNumberFormat="1" applyFont="1" applyFill="1" applyBorder="1" applyAlignment="1">
      <alignment horizontal="center" vertical="center" wrapText="1"/>
    </xf>
    <xf numFmtId="3" fontId="8" fillId="37" borderId="31" xfId="0" applyNumberFormat="1" applyFont="1" applyFill="1" applyBorder="1" applyAlignment="1">
      <alignment horizontal="center" vertical="center" wrapText="1"/>
    </xf>
    <xf numFmtId="4" fontId="8" fillId="36" borderId="36" xfId="0" applyNumberFormat="1" applyFont="1" applyFill="1" applyBorder="1" applyAlignment="1">
      <alignment horizontal="center" vertical="center"/>
    </xf>
    <xf numFmtId="4" fontId="8" fillId="36" borderId="37" xfId="0" applyNumberFormat="1" applyFont="1" applyFill="1" applyBorder="1" applyAlignment="1">
      <alignment horizontal="center" vertical="center"/>
    </xf>
    <xf numFmtId="3" fontId="8" fillId="36" borderId="38" xfId="0" applyNumberFormat="1" applyFont="1" applyFill="1" applyBorder="1" applyAlignment="1">
      <alignment horizontal="center" vertical="center" wrapText="1"/>
    </xf>
    <xf numFmtId="3" fontId="8" fillId="36" borderId="39" xfId="0" applyNumberFormat="1" applyFont="1" applyFill="1" applyBorder="1" applyAlignment="1">
      <alignment horizontal="center" vertical="center" wrapText="1"/>
    </xf>
    <xf numFmtId="4" fontId="8" fillId="36" borderId="30" xfId="0" applyNumberFormat="1" applyFont="1" applyFill="1" applyBorder="1" applyAlignment="1">
      <alignment horizontal="center" vertical="center"/>
    </xf>
    <xf numFmtId="4" fontId="8" fillId="36" borderId="31" xfId="0" applyNumberFormat="1" applyFont="1" applyFill="1" applyBorder="1" applyAlignment="1">
      <alignment horizontal="center" vertical="center"/>
    </xf>
    <xf numFmtId="1" fontId="8" fillId="36" borderId="30" xfId="0" applyNumberFormat="1" applyFont="1" applyFill="1" applyBorder="1" applyAlignment="1">
      <alignment horizontal="center" vertical="center" wrapText="1"/>
    </xf>
    <xf numFmtId="1" fontId="8" fillId="36" borderId="3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8" fillId="36" borderId="32" xfId="0" applyFont="1" applyFill="1" applyBorder="1" applyAlignment="1">
      <alignment vertical="center" wrapText="1"/>
    </xf>
    <xf numFmtId="0" fontId="8" fillId="36" borderId="33" xfId="0" applyFont="1" applyFill="1" applyBorder="1" applyAlignment="1">
      <alignment vertical="center" wrapText="1"/>
    </xf>
    <xf numFmtId="164" fontId="8" fillId="36" borderId="30" xfId="0" applyNumberFormat="1" applyFont="1" applyFill="1" applyBorder="1" applyAlignment="1">
      <alignment horizontal="center" vertical="center" wrapText="1"/>
    </xf>
    <xf numFmtId="164" fontId="8" fillId="36" borderId="3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tabSelected="1" zoomScalePageLayoutView="0" workbookViewId="0" topLeftCell="A11">
      <selection activeCell="BK34" sqref="BK34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9.00390625" style="0" bestFit="1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 thickBo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164" t="s">
        <v>0</v>
      </c>
      <c r="B5" s="163" t="s">
        <v>1</v>
      </c>
      <c r="C5" s="161"/>
      <c r="D5" s="161"/>
      <c r="E5" s="161"/>
      <c r="F5" s="161" t="s">
        <v>2</v>
      </c>
      <c r="G5" s="161"/>
      <c r="H5" s="161"/>
      <c r="I5" s="161"/>
      <c r="J5" s="161" t="s">
        <v>3</v>
      </c>
      <c r="K5" s="161"/>
      <c r="L5" s="161"/>
      <c r="M5" s="161"/>
      <c r="N5" s="161"/>
      <c r="O5" s="161"/>
      <c r="P5" s="161"/>
      <c r="Q5" s="161"/>
      <c r="R5" s="161" t="s">
        <v>4</v>
      </c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 t="s">
        <v>5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6"/>
      <c r="AU5" s="160" t="s">
        <v>60</v>
      </c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2"/>
      <c r="BJ5" s="163" t="s">
        <v>66</v>
      </c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</row>
    <row r="6" spans="1:76" ht="50.25" customHeight="1">
      <c r="A6" s="165"/>
      <c r="B6" s="155" t="s">
        <v>6</v>
      </c>
      <c r="C6" s="147" t="s">
        <v>7</v>
      </c>
      <c r="D6" s="147" t="s">
        <v>8</v>
      </c>
      <c r="E6" s="147" t="s">
        <v>9</v>
      </c>
      <c r="F6" s="147" t="s">
        <v>6</v>
      </c>
      <c r="G6" s="147" t="s">
        <v>7</v>
      </c>
      <c r="H6" s="147" t="s">
        <v>8</v>
      </c>
      <c r="I6" s="147" t="s">
        <v>9</v>
      </c>
      <c r="J6" s="147" t="s">
        <v>6</v>
      </c>
      <c r="K6" s="147" t="s">
        <v>7</v>
      </c>
      <c r="L6" s="147" t="s">
        <v>8</v>
      </c>
      <c r="M6" s="147" t="s">
        <v>9</v>
      </c>
      <c r="N6" s="153" t="s">
        <v>10</v>
      </c>
      <c r="O6" s="153"/>
      <c r="P6" s="157" t="s">
        <v>11</v>
      </c>
      <c r="Q6" s="157"/>
      <c r="R6" s="147" t="s">
        <v>12</v>
      </c>
      <c r="S6" s="153" t="s">
        <v>7</v>
      </c>
      <c r="T6" s="153"/>
      <c r="U6" s="153"/>
      <c r="V6" s="153"/>
      <c r="W6" s="147" t="s">
        <v>8</v>
      </c>
      <c r="X6" s="147" t="s">
        <v>9</v>
      </c>
      <c r="Y6" s="153" t="s">
        <v>10</v>
      </c>
      <c r="Z6" s="153"/>
      <c r="AA6" s="157" t="s">
        <v>11</v>
      </c>
      <c r="AB6" s="157"/>
      <c r="AC6" s="147" t="s">
        <v>12</v>
      </c>
      <c r="AD6" s="153" t="s">
        <v>7</v>
      </c>
      <c r="AE6" s="153"/>
      <c r="AF6" s="153"/>
      <c r="AG6" s="153"/>
      <c r="AH6" s="153"/>
      <c r="AI6" s="153"/>
      <c r="AJ6" s="153"/>
      <c r="AK6" s="153"/>
      <c r="AL6" s="153"/>
      <c r="AM6" s="158" t="s">
        <v>10</v>
      </c>
      <c r="AN6" s="158"/>
      <c r="AO6" s="158"/>
      <c r="AP6" s="158"/>
      <c r="AQ6" s="153" t="s">
        <v>13</v>
      </c>
      <c r="AR6" s="153"/>
      <c r="AS6" s="153"/>
      <c r="AT6" s="159"/>
      <c r="AU6" s="152" t="s">
        <v>14</v>
      </c>
      <c r="AV6" s="153" t="s">
        <v>7</v>
      </c>
      <c r="AW6" s="153"/>
      <c r="AX6" s="153"/>
      <c r="AY6" s="153"/>
      <c r="AZ6" s="153"/>
      <c r="BA6" s="153"/>
      <c r="BB6" s="153"/>
      <c r="BC6" s="153"/>
      <c r="BD6" s="153"/>
      <c r="BE6" s="154" t="s">
        <v>10</v>
      </c>
      <c r="BF6" s="154"/>
      <c r="BG6" s="154"/>
      <c r="BH6" s="154"/>
      <c r="BI6" s="45" t="s">
        <v>13</v>
      </c>
      <c r="BJ6" s="155" t="s">
        <v>14</v>
      </c>
      <c r="BK6" s="153" t="s">
        <v>7</v>
      </c>
      <c r="BL6" s="153"/>
      <c r="BM6" s="153"/>
      <c r="BN6" s="153"/>
      <c r="BO6" s="153"/>
      <c r="BP6" s="153"/>
      <c r="BQ6" s="153"/>
      <c r="BR6" s="153"/>
      <c r="BS6" s="153"/>
      <c r="BT6" s="156" t="s">
        <v>15</v>
      </c>
      <c r="BU6" s="156"/>
      <c r="BV6" s="156"/>
      <c r="BW6" s="156"/>
      <c r="BX6" s="5" t="s">
        <v>13</v>
      </c>
    </row>
    <row r="7" spans="1:76" ht="56.25" customHeight="1">
      <c r="A7" s="165"/>
      <c r="B7" s="155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4" t="s">
        <v>16</v>
      </c>
      <c r="O7" s="4" t="s">
        <v>17</v>
      </c>
      <c r="P7" s="4" t="s">
        <v>18</v>
      </c>
      <c r="Q7" s="4" t="s">
        <v>19</v>
      </c>
      <c r="R7" s="147"/>
      <c r="S7" s="6" t="s">
        <v>20</v>
      </c>
      <c r="T7" s="4" t="s">
        <v>21</v>
      </c>
      <c r="U7" s="4" t="s">
        <v>22</v>
      </c>
      <c r="V7" s="7" t="s">
        <v>23</v>
      </c>
      <c r="W7" s="147"/>
      <c r="X7" s="147"/>
      <c r="Y7" s="4" t="s">
        <v>24</v>
      </c>
      <c r="Z7" s="4" t="s">
        <v>25</v>
      </c>
      <c r="AA7" s="4" t="s">
        <v>26</v>
      </c>
      <c r="AB7" s="4" t="s">
        <v>27</v>
      </c>
      <c r="AC7" s="147"/>
      <c r="AD7" s="6" t="s">
        <v>21</v>
      </c>
      <c r="AE7" s="147" t="s">
        <v>8</v>
      </c>
      <c r="AF7" s="4" t="s">
        <v>21</v>
      </c>
      <c r="AG7" s="147" t="s">
        <v>8</v>
      </c>
      <c r="AH7" s="4" t="s">
        <v>22</v>
      </c>
      <c r="AI7" s="147" t="s">
        <v>8</v>
      </c>
      <c r="AJ7" s="7" t="s">
        <v>23</v>
      </c>
      <c r="AK7" s="4" t="s">
        <v>28</v>
      </c>
      <c r="AL7" s="8" t="s">
        <v>29</v>
      </c>
      <c r="AM7" s="9" t="s">
        <v>30</v>
      </c>
      <c r="AN7" s="9" t="s">
        <v>31</v>
      </c>
      <c r="AO7" s="9" t="s">
        <v>32</v>
      </c>
      <c r="AP7" s="9" t="s">
        <v>33</v>
      </c>
      <c r="AQ7" s="4" t="s">
        <v>34</v>
      </c>
      <c r="AR7" s="4"/>
      <c r="AS7" s="4"/>
      <c r="AT7" s="100" t="s">
        <v>27</v>
      </c>
      <c r="AU7" s="152"/>
      <c r="AV7" s="6" t="s">
        <v>21</v>
      </c>
      <c r="AW7" s="147" t="s">
        <v>8</v>
      </c>
      <c r="AX7" s="4" t="s">
        <v>21</v>
      </c>
      <c r="AY7" s="147" t="s">
        <v>8</v>
      </c>
      <c r="AZ7" s="4" t="s">
        <v>22</v>
      </c>
      <c r="BA7" s="147" t="s">
        <v>8</v>
      </c>
      <c r="BB7" s="7" t="s">
        <v>23</v>
      </c>
      <c r="BC7" s="4" t="s">
        <v>28</v>
      </c>
      <c r="BD7" s="8" t="s">
        <v>29</v>
      </c>
      <c r="BE7" s="53" t="s">
        <v>72</v>
      </c>
      <c r="BF7" s="53" t="s">
        <v>31</v>
      </c>
      <c r="BG7" s="53" t="s">
        <v>32</v>
      </c>
      <c r="BH7" s="53" t="s">
        <v>33</v>
      </c>
      <c r="BI7" s="46" t="s">
        <v>73</v>
      </c>
      <c r="BJ7" s="155"/>
      <c r="BK7" s="6" t="s">
        <v>21</v>
      </c>
      <c r="BL7" s="147" t="s">
        <v>8</v>
      </c>
      <c r="BM7" s="4" t="s">
        <v>21</v>
      </c>
      <c r="BN7" s="147" t="s">
        <v>8</v>
      </c>
      <c r="BO7" s="4" t="s">
        <v>22</v>
      </c>
      <c r="BP7" s="147" t="s">
        <v>8</v>
      </c>
      <c r="BQ7" s="7" t="s">
        <v>23</v>
      </c>
      <c r="BR7" s="4" t="s">
        <v>28</v>
      </c>
      <c r="BS7" s="8" t="s">
        <v>29</v>
      </c>
      <c r="BT7" s="9" t="s">
        <v>74</v>
      </c>
      <c r="BU7" s="9" t="s">
        <v>75</v>
      </c>
      <c r="BV7" s="10" t="s">
        <v>76</v>
      </c>
      <c r="BW7" s="10" t="s">
        <v>77</v>
      </c>
      <c r="BX7" s="4" t="s">
        <v>35</v>
      </c>
    </row>
    <row r="8" spans="1:76" ht="13.5" customHeight="1" hidden="1">
      <c r="A8" s="94"/>
      <c r="B8" s="4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12"/>
      <c r="AC8" s="11"/>
      <c r="AD8" s="13"/>
      <c r="AE8" s="147"/>
      <c r="AF8" s="11"/>
      <c r="AG8" s="147"/>
      <c r="AH8" s="11"/>
      <c r="AI8" s="147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101"/>
      <c r="AU8" s="50"/>
      <c r="AV8" s="13"/>
      <c r="AW8" s="147"/>
      <c r="AX8" s="11"/>
      <c r="AY8" s="147"/>
      <c r="AZ8" s="11"/>
      <c r="BA8" s="147"/>
      <c r="BB8" s="11"/>
      <c r="BC8" s="11"/>
      <c r="BD8" s="11"/>
      <c r="BE8" s="54"/>
      <c r="BF8" s="54"/>
      <c r="BG8" s="54"/>
      <c r="BH8" s="54"/>
      <c r="BI8" s="47"/>
      <c r="BJ8" s="42"/>
      <c r="BK8" s="13"/>
      <c r="BL8" s="147"/>
      <c r="BM8" s="11"/>
      <c r="BN8" s="147"/>
      <c r="BO8" s="11"/>
      <c r="BP8" s="147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94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12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101"/>
      <c r="AU9" s="50"/>
      <c r="AV9" s="13"/>
      <c r="AW9" s="11"/>
      <c r="AX9" s="11"/>
      <c r="AY9" s="11"/>
      <c r="AZ9" s="11"/>
      <c r="BA9" s="11"/>
      <c r="BB9" s="11"/>
      <c r="BC9" s="11"/>
      <c r="BD9" s="11"/>
      <c r="BE9" s="54"/>
      <c r="BF9" s="54"/>
      <c r="BG9" s="54"/>
      <c r="BH9" s="54"/>
      <c r="BI9" s="47"/>
      <c r="BJ9" s="42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94"/>
      <c r="B10" s="4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12"/>
      <c r="AC10" s="11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101"/>
      <c r="AU10" s="50"/>
      <c r="AV10" s="13"/>
      <c r="AW10" s="11"/>
      <c r="AX10" s="11"/>
      <c r="AY10" s="11"/>
      <c r="AZ10" s="11"/>
      <c r="BA10" s="11"/>
      <c r="BB10" s="11"/>
      <c r="BC10" s="11"/>
      <c r="BD10" s="11"/>
      <c r="BE10" s="54"/>
      <c r="BF10" s="54"/>
      <c r="BG10" s="54"/>
      <c r="BH10" s="54"/>
      <c r="BI10" s="47"/>
      <c r="BJ10" s="42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3.5" thickBot="1">
      <c r="A11" s="95">
        <v>1</v>
      </c>
      <c r="B11" s="92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2</v>
      </c>
      <c r="S11" s="86">
        <v>3</v>
      </c>
      <c r="T11" s="85">
        <v>20</v>
      </c>
      <c r="U11" s="85">
        <v>21</v>
      </c>
      <c r="V11" s="85">
        <v>4</v>
      </c>
      <c r="W11" s="85">
        <v>5</v>
      </c>
      <c r="X11" s="85">
        <v>6</v>
      </c>
      <c r="Y11" s="85">
        <v>25</v>
      </c>
      <c r="Z11" s="85">
        <v>26</v>
      </c>
      <c r="AA11" s="85">
        <v>27</v>
      </c>
      <c r="AB11" s="85">
        <v>28</v>
      </c>
      <c r="AC11" s="85">
        <v>2</v>
      </c>
      <c r="AD11" s="86">
        <v>3</v>
      </c>
      <c r="AE11" s="85">
        <v>31</v>
      </c>
      <c r="AF11" s="85">
        <v>33</v>
      </c>
      <c r="AG11" s="85">
        <v>31</v>
      </c>
      <c r="AH11" s="85">
        <v>34</v>
      </c>
      <c r="AI11" s="85">
        <v>31</v>
      </c>
      <c r="AJ11" s="85">
        <v>35</v>
      </c>
      <c r="AK11" s="85">
        <v>4</v>
      </c>
      <c r="AL11" s="85">
        <v>5</v>
      </c>
      <c r="AM11" s="87">
        <v>11</v>
      </c>
      <c r="AN11" s="87">
        <v>39</v>
      </c>
      <c r="AO11" s="87">
        <v>40</v>
      </c>
      <c r="AP11" s="87">
        <v>41</v>
      </c>
      <c r="AQ11" s="85">
        <v>12</v>
      </c>
      <c r="AR11" s="85">
        <v>43</v>
      </c>
      <c r="AS11" s="85">
        <v>44</v>
      </c>
      <c r="AT11" s="102">
        <v>45</v>
      </c>
      <c r="AU11" s="107">
        <v>6</v>
      </c>
      <c r="AV11" s="86">
        <v>7</v>
      </c>
      <c r="AW11" s="85">
        <v>31</v>
      </c>
      <c r="AX11" s="85">
        <v>33</v>
      </c>
      <c r="AY11" s="85">
        <v>31</v>
      </c>
      <c r="AZ11" s="85">
        <v>34</v>
      </c>
      <c r="BA11" s="85">
        <v>31</v>
      </c>
      <c r="BB11" s="85">
        <v>35</v>
      </c>
      <c r="BC11" s="85">
        <v>8</v>
      </c>
      <c r="BD11" s="85">
        <v>9</v>
      </c>
      <c r="BE11" s="88">
        <v>10</v>
      </c>
      <c r="BF11" s="88">
        <v>39</v>
      </c>
      <c r="BG11" s="88">
        <v>40</v>
      </c>
      <c r="BH11" s="88">
        <v>41</v>
      </c>
      <c r="BI11" s="95">
        <v>11</v>
      </c>
      <c r="BJ11" s="92">
        <v>12</v>
      </c>
      <c r="BK11" s="89">
        <v>13</v>
      </c>
      <c r="BL11" s="85">
        <v>14</v>
      </c>
      <c r="BM11" s="85">
        <v>33</v>
      </c>
      <c r="BN11" s="85">
        <v>31</v>
      </c>
      <c r="BO11" s="85">
        <v>34</v>
      </c>
      <c r="BP11" s="85">
        <v>31</v>
      </c>
      <c r="BQ11" s="85">
        <v>35</v>
      </c>
      <c r="BR11" s="85">
        <v>15</v>
      </c>
      <c r="BS11" s="85">
        <v>15</v>
      </c>
      <c r="BT11" s="87">
        <v>16</v>
      </c>
      <c r="BU11" s="87">
        <v>17</v>
      </c>
      <c r="BV11" s="90">
        <v>18</v>
      </c>
      <c r="BW11" s="90">
        <v>3</v>
      </c>
      <c r="BX11" s="16">
        <v>18</v>
      </c>
    </row>
    <row r="12" spans="1:76" ht="21" customHeight="1" thickBot="1">
      <c r="A12" s="96" t="s">
        <v>36</v>
      </c>
      <c r="B12" s="68">
        <f>B13+B15+B16</f>
        <v>74884</v>
      </c>
      <c r="C12" s="57">
        <f>C13+C15+C16</f>
        <v>75835</v>
      </c>
      <c r="D12" s="57">
        <f>C12/B12*100</f>
        <v>101.26996421131349</v>
      </c>
      <c r="E12" s="58">
        <f aca="true" t="shared" si="0" ref="E12:E36">C12/C$35*100</f>
        <v>22.65516705702404</v>
      </c>
      <c r="F12" s="57">
        <f>F13+F15+F16</f>
        <v>65662</v>
      </c>
      <c r="G12" s="57">
        <f>G13+G15+G16</f>
        <v>64664</v>
      </c>
      <c r="H12" s="57">
        <f>G12/F12*100</f>
        <v>98.48009503213426</v>
      </c>
      <c r="I12" s="58">
        <f aca="true" t="shared" si="1" ref="I12:I30">G12/G$35*100</f>
        <v>19.134417924757212</v>
      </c>
      <c r="J12" s="57">
        <f>J13+J15+J16</f>
        <v>77476</v>
      </c>
      <c r="K12" s="57">
        <f>K13+K15+K16</f>
        <v>69865.68937000001</v>
      </c>
      <c r="L12" s="57">
        <f>K12/J12*100</f>
        <v>90.17720244979091</v>
      </c>
      <c r="M12" s="59">
        <f aca="true" t="shared" si="2" ref="M12:M36">K12/K$35*100</f>
        <v>19.19756668645333</v>
      </c>
      <c r="N12" s="60">
        <f aca="true" t="shared" si="3" ref="N12:N36">K12-C12</f>
        <v>-5969.310629999993</v>
      </c>
      <c r="O12" s="60">
        <f aca="true" t="shared" si="4" ref="O12:O36">K12-G12</f>
        <v>5201.689370000007</v>
      </c>
      <c r="P12" s="61">
        <f>K12/C12</f>
        <v>0.9212855458561351</v>
      </c>
      <c r="Q12" s="61">
        <f>K12/G12</f>
        <v>1.0804418126005197</v>
      </c>
      <c r="R12" s="57">
        <f>R13+R15+R16</f>
        <v>83610.5</v>
      </c>
      <c r="S12" s="62">
        <f>S13+S15+S16</f>
        <v>17368.0494</v>
      </c>
      <c r="T12" s="57">
        <f>T13+T15+T16</f>
        <v>39633.49547</v>
      </c>
      <c r="U12" s="57">
        <f>U13+U15+U16</f>
        <v>57871.44086</v>
      </c>
      <c r="V12" s="57">
        <f>V13+V15+V16</f>
        <v>78989.04999999999</v>
      </c>
      <c r="W12" s="57">
        <f>V12/R12*100</f>
        <v>94.47264398610221</v>
      </c>
      <c r="X12" s="59">
        <f aca="true" t="shared" si="5" ref="X12:X36">V12/V$35*100</f>
        <v>25.693189876714186</v>
      </c>
      <c r="Y12" s="57">
        <f aca="true" t="shared" si="6" ref="Y12:Y36">V12-G12</f>
        <v>14325.049999999988</v>
      </c>
      <c r="Z12" s="57">
        <f aca="true" t="shared" si="7" ref="Z12:Z36">V12-K12</f>
        <v>9123.360629999981</v>
      </c>
      <c r="AA12" s="61">
        <f>V12/G12</f>
        <v>1.2215305270320425</v>
      </c>
      <c r="AB12" s="61">
        <f aca="true" t="shared" si="8" ref="AB12:AB36">V12/K12</f>
        <v>1.1305842783813926</v>
      </c>
      <c r="AC12" s="57">
        <f>AC13+AC15+AC16</f>
        <v>71556</v>
      </c>
      <c r="AD12" s="62">
        <f>AD13+AD15+AD16</f>
        <v>38670.085909999994</v>
      </c>
      <c r="AE12" s="63">
        <f aca="true" t="shared" si="9" ref="AE12:AE35">AD12/AC12</f>
        <v>0.5404170986360333</v>
      </c>
      <c r="AF12" s="57">
        <f>AF13+AF15+AF16</f>
        <v>0</v>
      </c>
      <c r="AG12" s="63">
        <f aca="true" t="shared" si="10" ref="AG12:AG36">AF12/AC12</f>
        <v>0</v>
      </c>
      <c r="AH12" s="57">
        <f>AH13+AH15+AH16</f>
        <v>0</v>
      </c>
      <c r="AI12" s="63">
        <f aca="true" t="shared" si="11" ref="AI12:AI36">AH12/AC12</f>
        <v>0</v>
      </c>
      <c r="AJ12" s="57">
        <f>AJ13+AJ15+AJ16</f>
        <v>0</v>
      </c>
      <c r="AK12" s="64">
        <f aca="true" t="shared" si="12" ref="AK12:AK36">AD12/AC12</f>
        <v>0.5404170986360333</v>
      </c>
      <c r="AL12" s="59">
        <f aca="true" t="shared" si="13" ref="AL12:AL36">AD12/AD$35*100</f>
        <v>21.342413155899877</v>
      </c>
      <c r="AM12" s="65">
        <f aca="true" t="shared" si="14" ref="AM12:AM36">AD12-S12</f>
        <v>21302.036509999994</v>
      </c>
      <c r="AN12" s="65">
        <f aca="true" t="shared" si="15" ref="AN12:AN35">AF12-T12</f>
        <v>-39633.49547</v>
      </c>
      <c r="AO12" s="65"/>
      <c r="AP12" s="65"/>
      <c r="AQ12" s="61">
        <f aca="true" t="shared" si="16" ref="AQ12:AQ36">AD12/S12</f>
        <v>2.2265071349923726</v>
      </c>
      <c r="AR12" s="61"/>
      <c r="AS12" s="61"/>
      <c r="AT12" s="103">
        <f aca="true" t="shared" si="17" ref="AT12:AT36">AJ12/V12</f>
        <v>0</v>
      </c>
      <c r="AU12" s="67">
        <f>AU13+AU15+AU16+AU14</f>
        <v>86502.61968</v>
      </c>
      <c r="AV12" s="62">
        <f>AV13+AV15+AV16+AV14</f>
        <v>40475.25951</v>
      </c>
      <c r="AW12" s="63">
        <f aca="true" t="shared" si="18" ref="AW12:AW35">AV12/AU12</f>
        <v>0.4679079045204704</v>
      </c>
      <c r="AX12" s="57">
        <f>AX13+AX15+AX16</f>
        <v>0</v>
      </c>
      <c r="AY12" s="63">
        <f aca="true" t="shared" si="19" ref="AY12:AY36">AX12/AU12</f>
        <v>0</v>
      </c>
      <c r="AZ12" s="57">
        <f>AZ13+AZ15+AZ16</f>
        <v>0</v>
      </c>
      <c r="BA12" s="63">
        <f aca="true" t="shared" si="20" ref="BA12:BA36">AZ12/AU12</f>
        <v>0</v>
      </c>
      <c r="BB12" s="57">
        <f>BB13+BB15+BB16</f>
        <v>0</v>
      </c>
      <c r="BC12" s="64">
        <f aca="true" t="shared" si="21" ref="BC12:BC33">AV12/AU12</f>
        <v>0.4679079045204704</v>
      </c>
      <c r="BD12" s="59">
        <f aca="true" t="shared" si="22" ref="BD12:BD36">AV12/AV$35*100</f>
        <v>20.72949397349898</v>
      </c>
      <c r="BE12" s="57">
        <f aca="true" t="shared" si="23" ref="BE12:BE36">AV12-AD12</f>
        <v>1805.1736000000092</v>
      </c>
      <c r="BF12" s="57">
        <f aca="true" t="shared" si="24" ref="BF12:BF35">AX12-AL12</f>
        <v>-21.342413155899877</v>
      </c>
      <c r="BG12" s="57"/>
      <c r="BH12" s="57"/>
      <c r="BI12" s="66">
        <f aca="true" t="shared" si="25" ref="BI12:BI36">AV12/AD12</f>
        <v>1.0466813961624326</v>
      </c>
      <c r="BJ12" s="68">
        <f>BJ13+BJ15+BJ16+BJ14</f>
        <v>87908.71</v>
      </c>
      <c r="BK12" s="57">
        <f>BK13+BK15+BK16+BK14</f>
        <v>44882.81014</v>
      </c>
      <c r="BL12" s="63">
        <f aca="true" t="shared" si="26" ref="BL12:BL33">BK12/BJ12</f>
        <v>0.510561583033126</v>
      </c>
      <c r="BM12" s="57">
        <f>BM13+BM15+BM16</f>
        <v>0</v>
      </c>
      <c r="BN12" s="63">
        <f aca="true" t="shared" si="27" ref="BN12:BN36">BM12/BJ12</f>
        <v>0</v>
      </c>
      <c r="BO12" s="57">
        <f>BO13+BO15+BO16</f>
        <v>0</v>
      </c>
      <c r="BP12" s="63">
        <f aca="true" t="shared" si="28" ref="BP12:BP36">BO12/BJ12</f>
        <v>0</v>
      </c>
      <c r="BQ12" s="57">
        <f>BQ13+BQ15+BQ16</f>
        <v>0</v>
      </c>
      <c r="BR12" s="64">
        <f aca="true" t="shared" si="29" ref="BR12:BR36">BK12/BJ12</f>
        <v>0.510561583033126</v>
      </c>
      <c r="BS12" s="59">
        <f aca="true" t="shared" si="30" ref="BS12:BS36">BK12/BK$35*100</f>
        <v>19.40277068071139</v>
      </c>
      <c r="BT12" s="65">
        <f aca="true" t="shared" si="31" ref="BT12:BT36">BK12-AD12</f>
        <v>6212.724230000007</v>
      </c>
      <c r="BU12" s="91">
        <f aca="true" t="shared" si="32" ref="BU12:BU36">BK12/AD12</f>
        <v>1.1606596955708706</v>
      </c>
      <c r="BV12" s="70">
        <f aca="true" t="shared" si="33" ref="BV12:BV36">BK12-AV12</f>
        <v>4407.550629999998</v>
      </c>
      <c r="BW12" s="71">
        <f aca="true" t="shared" si="34" ref="BW12:BW36">BK12/AV12</f>
        <v>1.108894931949999</v>
      </c>
      <c r="BX12" s="17" t="e">
        <f aca="true" t="shared" si="35" ref="BX12:BX36">BK12/AS12</f>
        <v>#DIV/0!</v>
      </c>
    </row>
    <row r="13" spans="1:76" ht="22.5" customHeight="1">
      <c r="A13" s="97" t="s">
        <v>37</v>
      </c>
      <c r="B13" s="43">
        <v>62980</v>
      </c>
      <c r="C13" s="30">
        <v>64012</v>
      </c>
      <c r="D13" s="30">
        <f>C13/B13*100</f>
        <v>101.63861543347095</v>
      </c>
      <c r="E13" s="31">
        <f t="shared" si="0"/>
        <v>19.123129869509107</v>
      </c>
      <c r="F13" s="30">
        <v>53155</v>
      </c>
      <c r="G13" s="30">
        <v>52188</v>
      </c>
      <c r="H13" s="30">
        <f>G13/F13*100</f>
        <v>98.180792023328</v>
      </c>
      <c r="I13" s="31">
        <f t="shared" si="1"/>
        <v>15.442703863930923</v>
      </c>
      <c r="J13" s="30">
        <v>63779</v>
      </c>
      <c r="K13" s="30">
        <v>56128.11841</v>
      </c>
      <c r="L13" s="30">
        <f>K13/J13*100</f>
        <v>88.00407408394612</v>
      </c>
      <c r="M13" s="32">
        <f t="shared" si="2"/>
        <v>15.422781996105336</v>
      </c>
      <c r="N13" s="33">
        <f t="shared" si="3"/>
        <v>-7883.881589999997</v>
      </c>
      <c r="O13" s="33">
        <f t="shared" si="4"/>
        <v>3940.1184100000028</v>
      </c>
      <c r="P13" s="34">
        <f>K13/C13</f>
        <v>0.8768374431356621</v>
      </c>
      <c r="Q13" s="34">
        <f>K13/G13</f>
        <v>1.0754985515827393</v>
      </c>
      <c r="R13" s="30">
        <v>71642</v>
      </c>
      <c r="S13" s="35">
        <v>14610.95934</v>
      </c>
      <c r="T13" s="30">
        <v>33791.6434</v>
      </c>
      <c r="U13" s="30">
        <v>49003.67068</v>
      </c>
      <c r="V13" s="30">
        <v>67090.54</v>
      </c>
      <c r="W13" s="30">
        <f>V13/R13*100</f>
        <v>93.64693894642807</v>
      </c>
      <c r="X13" s="32">
        <f t="shared" si="5"/>
        <v>21.822898023856318</v>
      </c>
      <c r="Y13" s="30">
        <f t="shared" si="6"/>
        <v>14902.539999999994</v>
      </c>
      <c r="Z13" s="30">
        <f t="shared" si="7"/>
        <v>10962.42158999999</v>
      </c>
      <c r="AA13" s="34">
        <f>V13/G13</f>
        <v>1.28555491683912</v>
      </c>
      <c r="AB13" s="34">
        <f t="shared" si="8"/>
        <v>1.1953106909788531</v>
      </c>
      <c r="AC13" s="30">
        <v>61597</v>
      </c>
      <c r="AD13" s="35">
        <v>33292.64902</v>
      </c>
      <c r="AE13" s="36">
        <f t="shared" si="9"/>
        <v>0.5404914041268243</v>
      </c>
      <c r="AF13" s="30"/>
      <c r="AG13" s="36">
        <f t="shared" si="10"/>
        <v>0</v>
      </c>
      <c r="AH13" s="30"/>
      <c r="AI13" s="36">
        <f t="shared" si="11"/>
        <v>0</v>
      </c>
      <c r="AJ13" s="30"/>
      <c r="AK13" s="37">
        <f t="shared" si="12"/>
        <v>0.5404914041268243</v>
      </c>
      <c r="AL13" s="32">
        <f t="shared" si="13"/>
        <v>18.374551121839104</v>
      </c>
      <c r="AM13" s="38">
        <f t="shared" si="14"/>
        <v>18681.689679999996</v>
      </c>
      <c r="AN13" s="38">
        <f t="shared" si="15"/>
        <v>-33791.6434</v>
      </c>
      <c r="AO13" s="38"/>
      <c r="AP13" s="38"/>
      <c r="AQ13" s="34">
        <f t="shared" si="16"/>
        <v>2.2786080123332955</v>
      </c>
      <c r="AR13" s="34"/>
      <c r="AS13" s="34"/>
      <c r="AT13" s="104">
        <f t="shared" si="17"/>
        <v>0</v>
      </c>
      <c r="AU13" s="51">
        <v>75675</v>
      </c>
      <c r="AV13" s="35">
        <v>35593.07759</v>
      </c>
      <c r="AW13" s="36">
        <f t="shared" si="18"/>
        <v>0.47034129620085896</v>
      </c>
      <c r="AX13" s="30"/>
      <c r="AY13" s="36">
        <f t="shared" si="19"/>
        <v>0</v>
      </c>
      <c r="AZ13" s="30"/>
      <c r="BA13" s="36">
        <f t="shared" si="20"/>
        <v>0</v>
      </c>
      <c r="BB13" s="30"/>
      <c r="BC13" s="37">
        <f t="shared" si="21"/>
        <v>0.47034129620085896</v>
      </c>
      <c r="BD13" s="32">
        <f t="shared" si="22"/>
        <v>18.229073669506572</v>
      </c>
      <c r="BE13" s="55">
        <f t="shared" si="23"/>
        <v>2300.4285700000037</v>
      </c>
      <c r="BF13" s="55">
        <f t="shared" si="24"/>
        <v>-18.374551121839104</v>
      </c>
      <c r="BG13" s="55"/>
      <c r="BH13" s="55"/>
      <c r="BI13" s="48">
        <f t="shared" si="25"/>
        <v>1.0690971922546044</v>
      </c>
      <c r="BJ13" s="43">
        <v>82508</v>
      </c>
      <c r="BK13" s="35">
        <v>40857.37331</v>
      </c>
      <c r="BL13" s="36">
        <f t="shared" si="26"/>
        <v>0.4951928699035245</v>
      </c>
      <c r="BM13" s="30"/>
      <c r="BN13" s="36">
        <f t="shared" si="27"/>
        <v>0</v>
      </c>
      <c r="BO13" s="30"/>
      <c r="BP13" s="36">
        <f t="shared" si="28"/>
        <v>0</v>
      </c>
      <c r="BQ13" s="30"/>
      <c r="BR13" s="37">
        <f t="shared" si="29"/>
        <v>0.4951928699035245</v>
      </c>
      <c r="BS13" s="32">
        <f t="shared" si="30"/>
        <v>17.662580450675588</v>
      </c>
      <c r="BT13" s="38">
        <f t="shared" si="31"/>
        <v>7564.724290000006</v>
      </c>
      <c r="BU13" s="39">
        <f t="shared" si="32"/>
        <v>1.2272190562383793</v>
      </c>
      <c r="BV13" s="40">
        <f t="shared" si="33"/>
        <v>5264.295720000002</v>
      </c>
      <c r="BW13" s="41">
        <f t="shared" si="34"/>
        <v>1.1479022348289158</v>
      </c>
      <c r="BX13" s="22" t="e">
        <f t="shared" si="35"/>
        <v>#DIV/0!</v>
      </c>
    </row>
    <row r="14" spans="1:82" ht="22.5" customHeight="1">
      <c r="A14" s="98" t="s">
        <v>63</v>
      </c>
      <c r="B14" s="44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20"/>
      <c r="N14" s="21"/>
      <c r="O14" s="21"/>
      <c r="P14" s="22"/>
      <c r="Q14" s="22"/>
      <c r="R14" s="18"/>
      <c r="S14" s="23"/>
      <c r="T14" s="18"/>
      <c r="U14" s="18"/>
      <c r="V14" s="18"/>
      <c r="W14" s="18"/>
      <c r="X14" s="20"/>
      <c r="Y14" s="18"/>
      <c r="Z14" s="18"/>
      <c r="AA14" s="22"/>
      <c r="AB14" s="22"/>
      <c r="AC14" s="18">
        <v>0</v>
      </c>
      <c r="AD14" s="23">
        <v>0</v>
      </c>
      <c r="AE14" s="24"/>
      <c r="AF14" s="18"/>
      <c r="AG14" s="24"/>
      <c r="AH14" s="18"/>
      <c r="AI14" s="24"/>
      <c r="AJ14" s="18"/>
      <c r="AK14" s="25" t="e">
        <f>AD14/AC14</f>
        <v>#DIV/0!</v>
      </c>
      <c r="AL14" s="20">
        <f>AD14/AD$35*100</f>
        <v>0</v>
      </c>
      <c r="AM14" s="26"/>
      <c r="AN14" s="26"/>
      <c r="AO14" s="26"/>
      <c r="AP14" s="26"/>
      <c r="AQ14" s="22"/>
      <c r="AR14" s="22"/>
      <c r="AS14" s="22"/>
      <c r="AT14" s="105"/>
      <c r="AU14" s="52">
        <v>220.61968</v>
      </c>
      <c r="AV14" s="23">
        <v>89.71807</v>
      </c>
      <c r="AW14" s="24"/>
      <c r="AX14" s="18"/>
      <c r="AY14" s="24"/>
      <c r="AZ14" s="18"/>
      <c r="BA14" s="24"/>
      <c r="BB14" s="18"/>
      <c r="BC14" s="25">
        <f>AV14/AU14</f>
        <v>0.4066639476587039</v>
      </c>
      <c r="BD14" s="20">
        <f>AV14/AV$35*100</f>
        <v>0.04594930863678505</v>
      </c>
      <c r="BE14" s="56">
        <f>AV14-AD14</f>
        <v>89.71807</v>
      </c>
      <c r="BF14" s="56">
        <f>AX14-AL14</f>
        <v>0</v>
      </c>
      <c r="BG14" s="56"/>
      <c r="BH14" s="56"/>
      <c r="BI14" s="49" t="e">
        <f>AV14/AD14</f>
        <v>#DIV/0!</v>
      </c>
      <c r="BJ14" s="44">
        <v>212.71</v>
      </c>
      <c r="BK14" s="23">
        <v>100.0663</v>
      </c>
      <c r="BL14" s="24">
        <f>BK14/BJ14</f>
        <v>0.47043533449297165</v>
      </c>
      <c r="BM14" s="18"/>
      <c r="BN14" s="24">
        <f>BM14/BJ14</f>
        <v>0</v>
      </c>
      <c r="BO14" s="18"/>
      <c r="BP14" s="24">
        <f>BO14/BJ14</f>
        <v>0</v>
      </c>
      <c r="BQ14" s="18"/>
      <c r="BR14" s="25">
        <f>BK14/BJ14</f>
        <v>0.47043533449297165</v>
      </c>
      <c r="BS14" s="20">
        <f>BK14/BK$35*100</f>
        <v>0.04325850956549019</v>
      </c>
      <c r="BT14" s="26">
        <f>BK14-AD14</f>
        <v>100.0663</v>
      </c>
      <c r="BU14" s="27" t="e">
        <f>BK14/AD14</f>
        <v>#DIV/0!</v>
      </c>
      <c r="BV14" s="28">
        <f>BK14-AV14</f>
        <v>10.348230000000001</v>
      </c>
      <c r="BW14" s="29">
        <f>BK14/AV14</f>
        <v>1.1153416474518456</v>
      </c>
      <c r="BX14" s="22"/>
      <c r="CD14" t="s">
        <v>64</v>
      </c>
    </row>
    <row r="15" spans="1:76" ht="21" customHeight="1">
      <c r="A15" s="98" t="s">
        <v>38</v>
      </c>
      <c r="B15" s="44">
        <v>9853</v>
      </c>
      <c r="C15" s="18">
        <v>9741</v>
      </c>
      <c r="D15" s="18">
        <f>C15/B15*100</f>
        <v>98.86329036841572</v>
      </c>
      <c r="E15" s="19">
        <f t="shared" si="0"/>
        <v>2.9100544907031214</v>
      </c>
      <c r="F15" s="18">
        <v>10422</v>
      </c>
      <c r="G15" s="18">
        <v>10412</v>
      </c>
      <c r="H15" s="18">
        <f>G15/F15*100</f>
        <v>99.90404912684706</v>
      </c>
      <c r="I15" s="19">
        <f t="shared" si="1"/>
        <v>3.080965598054127</v>
      </c>
      <c r="J15" s="18">
        <v>10766</v>
      </c>
      <c r="K15" s="18">
        <v>10779.78116</v>
      </c>
      <c r="L15" s="18">
        <f>K15/J15*100</f>
        <v>100.12800631618057</v>
      </c>
      <c r="M15" s="20">
        <f t="shared" si="2"/>
        <v>2.9620486042657546</v>
      </c>
      <c r="N15" s="21">
        <f t="shared" si="3"/>
        <v>1038.7811600000005</v>
      </c>
      <c r="O15" s="21">
        <f t="shared" si="4"/>
        <v>367.78116000000045</v>
      </c>
      <c r="P15" s="22">
        <f>K15/C15</f>
        <v>1.1066400944461554</v>
      </c>
      <c r="Q15" s="22">
        <f>K15/G15</f>
        <v>1.0353228159815597</v>
      </c>
      <c r="R15" s="18">
        <v>10067</v>
      </c>
      <c r="S15" s="23">
        <v>2485.0504</v>
      </c>
      <c r="T15" s="18">
        <v>5034.82685</v>
      </c>
      <c r="U15" s="18">
        <v>7402.8722</v>
      </c>
      <c r="V15" s="18">
        <v>10101.81</v>
      </c>
      <c r="W15" s="18">
        <f>V15/R15*100</f>
        <v>100.3457832522102</v>
      </c>
      <c r="X15" s="20">
        <f t="shared" si="5"/>
        <v>3.285869654445649</v>
      </c>
      <c r="Y15" s="18">
        <f t="shared" si="6"/>
        <v>-310.1900000000005</v>
      </c>
      <c r="Z15" s="18">
        <f t="shared" si="7"/>
        <v>-677.971160000001</v>
      </c>
      <c r="AA15" s="22">
        <f>V15/G15</f>
        <v>0.9702084133691894</v>
      </c>
      <c r="AB15" s="22">
        <f t="shared" si="8"/>
        <v>0.9371071499562798</v>
      </c>
      <c r="AC15" s="18">
        <v>8314</v>
      </c>
      <c r="AD15" s="23">
        <v>4351.99252</v>
      </c>
      <c r="AE15" s="24">
        <f t="shared" si="9"/>
        <v>0.5234535145537647</v>
      </c>
      <c r="AF15" s="18"/>
      <c r="AG15" s="24">
        <f t="shared" si="10"/>
        <v>0</v>
      </c>
      <c r="AH15" s="18"/>
      <c r="AI15" s="24">
        <f t="shared" si="11"/>
        <v>0</v>
      </c>
      <c r="AJ15" s="18"/>
      <c r="AK15" s="25">
        <f t="shared" si="12"/>
        <v>0.5234535145537647</v>
      </c>
      <c r="AL15" s="20">
        <f t="shared" si="13"/>
        <v>2.4019088716119654</v>
      </c>
      <c r="AM15" s="26">
        <f t="shared" si="14"/>
        <v>1866.9421199999997</v>
      </c>
      <c r="AN15" s="26">
        <f t="shared" si="15"/>
        <v>-5034.82685</v>
      </c>
      <c r="AO15" s="26"/>
      <c r="AP15" s="26"/>
      <c r="AQ15" s="22">
        <f t="shared" si="16"/>
        <v>1.7512693183204653</v>
      </c>
      <c r="AR15" s="22"/>
      <c r="AS15" s="22"/>
      <c r="AT15" s="105">
        <f t="shared" si="17"/>
        <v>0</v>
      </c>
      <c r="AU15" s="52">
        <v>8552</v>
      </c>
      <c r="AV15" s="23">
        <v>3813.6475</v>
      </c>
      <c r="AW15" s="24">
        <f t="shared" si="18"/>
        <v>0.4459363306828812</v>
      </c>
      <c r="AX15" s="18"/>
      <c r="AY15" s="24">
        <f t="shared" si="19"/>
        <v>0</v>
      </c>
      <c r="AZ15" s="18"/>
      <c r="BA15" s="24">
        <f t="shared" si="20"/>
        <v>0</v>
      </c>
      <c r="BB15" s="18"/>
      <c r="BC15" s="25">
        <f t="shared" si="21"/>
        <v>0.4459363306828812</v>
      </c>
      <c r="BD15" s="20">
        <f t="shared" si="22"/>
        <v>1.953168029689044</v>
      </c>
      <c r="BE15" s="56">
        <f t="shared" si="23"/>
        <v>-538.3450199999997</v>
      </c>
      <c r="BF15" s="56">
        <f t="shared" si="24"/>
        <v>-2.4019088716119654</v>
      </c>
      <c r="BG15" s="56"/>
      <c r="BH15" s="56"/>
      <c r="BI15" s="49">
        <f t="shared" si="25"/>
        <v>0.8762991853671661</v>
      </c>
      <c r="BJ15" s="44">
        <v>2994</v>
      </c>
      <c r="BK15" s="23">
        <v>3049.64218</v>
      </c>
      <c r="BL15" s="24">
        <f t="shared" si="26"/>
        <v>1.0185845624582497</v>
      </c>
      <c r="BM15" s="18"/>
      <c r="BN15" s="24">
        <f t="shared" si="27"/>
        <v>0</v>
      </c>
      <c r="BO15" s="18"/>
      <c r="BP15" s="24">
        <f t="shared" si="28"/>
        <v>0</v>
      </c>
      <c r="BQ15" s="18"/>
      <c r="BR15" s="25">
        <f t="shared" si="29"/>
        <v>1.0185845624582497</v>
      </c>
      <c r="BS15" s="20">
        <f t="shared" si="30"/>
        <v>1.3183556843298128</v>
      </c>
      <c r="BT15" s="26">
        <f t="shared" si="31"/>
        <v>-1302.35034</v>
      </c>
      <c r="BU15" s="27">
        <f t="shared" si="32"/>
        <v>0.7007461906207504</v>
      </c>
      <c r="BV15" s="28">
        <f t="shared" si="33"/>
        <v>-764.0053200000002</v>
      </c>
      <c r="BW15" s="29">
        <f t="shared" si="34"/>
        <v>0.799665459379767</v>
      </c>
      <c r="BX15" s="22" t="e">
        <f t="shared" si="35"/>
        <v>#DIV/0!</v>
      </c>
    </row>
    <row r="16" spans="1:76" ht="18.75" customHeight="1" thickBot="1">
      <c r="A16" s="98" t="s">
        <v>39</v>
      </c>
      <c r="B16" s="44">
        <v>2051</v>
      </c>
      <c r="C16" s="18">
        <v>2082</v>
      </c>
      <c r="D16" s="18">
        <f>C16/B16*100</f>
        <v>101.51145782545099</v>
      </c>
      <c r="E16" s="19">
        <f t="shared" si="0"/>
        <v>0.6219826968118158</v>
      </c>
      <c r="F16" s="18">
        <v>2085</v>
      </c>
      <c r="G16" s="18">
        <v>2064</v>
      </c>
      <c r="H16" s="18">
        <f>G16/F16*100</f>
        <v>98.99280575539568</v>
      </c>
      <c r="I16" s="19">
        <f t="shared" si="1"/>
        <v>0.6107484627721589</v>
      </c>
      <c r="J16" s="18">
        <v>2931</v>
      </c>
      <c r="K16" s="18">
        <v>2957.7898</v>
      </c>
      <c r="L16" s="18">
        <f>K16/J16*100</f>
        <v>100.9140156943023</v>
      </c>
      <c r="M16" s="20">
        <f t="shared" si="2"/>
        <v>0.8127360860822416</v>
      </c>
      <c r="N16" s="21">
        <f t="shared" si="3"/>
        <v>875.7898</v>
      </c>
      <c r="O16" s="21">
        <f t="shared" si="4"/>
        <v>893.7898</v>
      </c>
      <c r="P16" s="22">
        <f>K16/C16</f>
        <v>1.4206483189241115</v>
      </c>
      <c r="Q16" s="22">
        <f>K16/G16</f>
        <v>1.4330376937984497</v>
      </c>
      <c r="R16" s="18">
        <v>1901.5</v>
      </c>
      <c r="S16" s="23">
        <v>272.03966</v>
      </c>
      <c r="T16" s="18">
        <v>807.02522</v>
      </c>
      <c r="U16" s="18">
        <v>1464.89798</v>
      </c>
      <c r="V16" s="18">
        <v>1796.7</v>
      </c>
      <c r="W16" s="18">
        <f>V16/R16*100</f>
        <v>94.48856166184592</v>
      </c>
      <c r="X16" s="20">
        <f t="shared" si="5"/>
        <v>0.5844221984122151</v>
      </c>
      <c r="Y16" s="18">
        <f t="shared" si="6"/>
        <v>-267.29999999999995</v>
      </c>
      <c r="Z16" s="18">
        <f t="shared" si="7"/>
        <v>-1161.0898</v>
      </c>
      <c r="AA16" s="22" t="s">
        <v>40</v>
      </c>
      <c r="AB16" s="22">
        <f t="shared" si="8"/>
        <v>0.6074468172146649</v>
      </c>
      <c r="AC16" s="18">
        <v>1645</v>
      </c>
      <c r="AD16" s="23">
        <v>1025.44437</v>
      </c>
      <c r="AE16" s="24">
        <f t="shared" si="9"/>
        <v>0.6233704376899696</v>
      </c>
      <c r="AF16" s="18"/>
      <c r="AG16" s="24">
        <f t="shared" si="10"/>
        <v>0</v>
      </c>
      <c r="AH16" s="18"/>
      <c r="AI16" s="24">
        <f t="shared" si="11"/>
        <v>0</v>
      </c>
      <c r="AJ16" s="18"/>
      <c r="AK16" s="25">
        <f t="shared" si="12"/>
        <v>0.6233704376899696</v>
      </c>
      <c r="AL16" s="20">
        <f t="shared" si="13"/>
        <v>0.5659531624488046</v>
      </c>
      <c r="AM16" s="26">
        <f t="shared" si="14"/>
        <v>753.4047099999999</v>
      </c>
      <c r="AN16" s="26">
        <f t="shared" si="15"/>
        <v>-807.02522</v>
      </c>
      <c r="AO16" s="26"/>
      <c r="AP16" s="26"/>
      <c r="AQ16" s="22">
        <f t="shared" si="16"/>
        <v>3.7694664447088333</v>
      </c>
      <c r="AR16" s="22"/>
      <c r="AS16" s="22"/>
      <c r="AT16" s="105">
        <f t="shared" si="17"/>
        <v>0</v>
      </c>
      <c r="AU16" s="52">
        <v>2055</v>
      </c>
      <c r="AV16" s="23">
        <v>978.81635</v>
      </c>
      <c r="AW16" s="24">
        <f t="shared" si="18"/>
        <v>0.4763096593673966</v>
      </c>
      <c r="AX16" s="18"/>
      <c r="AY16" s="24">
        <f t="shared" si="19"/>
        <v>0</v>
      </c>
      <c r="AZ16" s="18"/>
      <c r="BA16" s="24">
        <f t="shared" si="20"/>
        <v>0</v>
      </c>
      <c r="BB16" s="18"/>
      <c r="BC16" s="25">
        <f t="shared" si="21"/>
        <v>0.4763096593673966</v>
      </c>
      <c r="BD16" s="20">
        <f t="shared" si="22"/>
        <v>0.5013029656665755</v>
      </c>
      <c r="BE16" s="56">
        <f t="shared" si="23"/>
        <v>-46.62801999999988</v>
      </c>
      <c r="BF16" s="56">
        <f t="shared" si="24"/>
        <v>-0.5659531624488046</v>
      </c>
      <c r="BG16" s="56"/>
      <c r="BH16" s="56"/>
      <c r="BI16" s="49">
        <f t="shared" si="25"/>
        <v>0.9545289619172614</v>
      </c>
      <c r="BJ16" s="44">
        <v>2194</v>
      </c>
      <c r="BK16" s="23">
        <v>875.72835</v>
      </c>
      <c r="BL16" s="24">
        <f t="shared" si="26"/>
        <v>0.3991469234275296</v>
      </c>
      <c r="BM16" s="18"/>
      <c r="BN16" s="24">
        <f t="shared" si="27"/>
        <v>0</v>
      </c>
      <c r="BO16" s="18"/>
      <c r="BP16" s="24">
        <f t="shared" si="28"/>
        <v>0</v>
      </c>
      <c r="BQ16" s="18"/>
      <c r="BR16" s="25">
        <f t="shared" si="29"/>
        <v>0.3991469234275296</v>
      </c>
      <c r="BS16" s="20">
        <f t="shared" si="30"/>
        <v>0.37857603614049823</v>
      </c>
      <c r="BT16" s="26">
        <f t="shared" si="31"/>
        <v>-149.71601999999996</v>
      </c>
      <c r="BU16" s="27">
        <f t="shared" si="32"/>
        <v>0.8539988863559708</v>
      </c>
      <c r="BV16" s="28">
        <f t="shared" si="33"/>
        <v>-103.08800000000008</v>
      </c>
      <c r="BW16" s="29">
        <f t="shared" si="34"/>
        <v>0.8946809582819085</v>
      </c>
      <c r="BX16" s="22" t="e">
        <f t="shared" si="35"/>
        <v>#DIV/0!</v>
      </c>
    </row>
    <row r="17" spans="1:76" ht="19.5" customHeight="1" hidden="1">
      <c r="A17" s="99" t="s">
        <v>41</v>
      </c>
      <c r="B17" s="93">
        <v>0</v>
      </c>
      <c r="C17" s="72">
        <v>0</v>
      </c>
      <c r="D17" s="72"/>
      <c r="E17" s="73">
        <f t="shared" si="0"/>
        <v>0</v>
      </c>
      <c r="F17" s="72">
        <v>0</v>
      </c>
      <c r="G17" s="72">
        <v>0</v>
      </c>
      <c r="H17" s="72"/>
      <c r="I17" s="73">
        <f t="shared" si="1"/>
        <v>0</v>
      </c>
      <c r="J17" s="72">
        <v>0</v>
      </c>
      <c r="K17" s="72">
        <v>0</v>
      </c>
      <c r="L17" s="72"/>
      <c r="M17" s="74">
        <f t="shared" si="2"/>
        <v>0</v>
      </c>
      <c r="N17" s="75">
        <f t="shared" si="3"/>
        <v>0</v>
      </c>
      <c r="O17" s="75">
        <f t="shared" si="4"/>
        <v>0</v>
      </c>
      <c r="P17" s="76"/>
      <c r="Q17" s="76"/>
      <c r="R17" s="72">
        <v>0</v>
      </c>
      <c r="S17" s="77"/>
      <c r="T17" s="72"/>
      <c r="U17" s="72"/>
      <c r="V17" s="72">
        <v>0</v>
      </c>
      <c r="W17" s="72"/>
      <c r="X17" s="74">
        <f t="shared" si="5"/>
        <v>0</v>
      </c>
      <c r="Y17" s="72">
        <f t="shared" si="6"/>
        <v>0</v>
      </c>
      <c r="Z17" s="72">
        <f t="shared" si="7"/>
        <v>0</v>
      </c>
      <c r="AA17" s="76" t="e">
        <f aca="true" t="shared" si="36" ref="AA17:AA30">V17/G17</f>
        <v>#DIV/0!</v>
      </c>
      <c r="AB17" s="76" t="e">
        <f t="shared" si="8"/>
        <v>#DIV/0!</v>
      </c>
      <c r="AC17" s="72">
        <v>0</v>
      </c>
      <c r="AD17" s="77"/>
      <c r="AE17" s="78" t="e">
        <f t="shared" si="9"/>
        <v>#DIV/0!</v>
      </c>
      <c r="AF17" s="72"/>
      <c r="AG17" s="78" t="e">
        <f t="shared" si="10"/>
        <v>#DIV/0!</v>
      </c>
      <c r="AH17" s="72"/>
      <c r="AI17" s="78" t="e">
        <f t="shared" si="11"/>
        <v>#DIV/0!</v>
      </c>
      <c r="AJ17" s="72">
        <v>0</v>
      </c>
      <c r="AK17" s="79" t="e">
        <f t="shared" si="12"/>
        <v>#DIV/0!</v>
      </c>
      <c r="AL17" s="74">
        <f t="shared" si="13"/>
        <v>0</v>
      </c>
      <c r="AM17" s="80">
        <f t="shared" si="14"/>
        <v>0</v>
      </c>
      <c r="AN17" s="80">
        <f t="shared" si="15"/>
        <v>0</v>
      </c>
      <c r="AO17" s="80"/>
      <c r="AP17" s="80"/>
      <c r="AQ17" s="76" t="e">
        <f t="shared" si="16"/>
        <v>#DIV/0!</v>
      </c>
      <c r="AR17" s="76"/>
      <c r="AS17" s="76"/>
      <c r="AT17" s="106" t="e">
        <f t="shared" si="17"/>
        <v>#DIV/0!</v>
      </c>
      <c r="AU17" s="108">
        <v>0</v>
      </c>
      <c r="AV17" s="77"/>
      <c r="AW17" s="78" t="e">
        <f t="shared" si="18"/>
        <v>#DIV/0!</v>
      </c>
      <c r="AX17" s="72"/>
      <c r="AY17" s="78" t="e">
        <f t="shared" si="19"/>
        <v>#DIV/0!</v>
      </c>
      <c r="AZ17" s="72"/>
      <c r="BA17" s="78" t="e">
        <f t="shared" si="20"/>
        <v>#DIV/0!</v>
      </c>
      <c r="BB17" s="72">
        <v>0</v>
      </c>
      <c r="BC17" s="79" t="e">
        <f t="shared" si="21"/>
        <v>#DIV/0!</v>
      </c>
      <c r="BD17" s="74">
        <f t="shared" si="22"/>
        <v>0</v>
      </c>
      <c r="BE17" s="81">
        <f t="shared" si="23"/>
        <v>0</v>
      </c>
      <c r="BF17" s="81">
        <f t="shared" si="24"/>
        <v>0</v>
      </c>
      <c r="BG17" s="81"/>
      <c r="BH17" s="81"/>
      <c r="BI17" s="109" t="e">
        <f t="shared" si="25"/>
        <v>#DIV/0!</v>
      </c>
      <c r="BJ17" s="93">
        <v>0</v>
      </c>
      <c r="BK17" s="77"/>
      <c r="BL17" s="78" t="e">
        <f t="shared" si="26"/>
        <v>#DIV/0!</v>
      </c>
      <c r="BM17" s="72"/>
      <c r="BN17" s="78" t="e">
        <f t="shared" si="27"/>
        <v>#DIV/0!</v>
      </c>
      <c r="BO17" s="72"/>
      <c r="BP17" s="78" t="e">
        <f t="shared" si="28"/>
        <v>#DIV/0!</v>
      </c>
      <c r="BQ17" s="72">
        <v>0</v>
      </c>
      <c r="BR17" s="79" t="e">
        <f t="shared" si="29"/>
        <v>#DIV/0!</v>
      </c>
      <c r="BS17" s="74">
        <f t="shared" si="30"/>
        <v>0</v>
      </c>
      <c r="BT17" s="80">
        <f t="shared" si="31"/>
        <v>0</v>
      </c>
      <c r="BU17" s="82" t="e">
        <f t="shared" si="32"/>
        <v>#DIV/0!</v>
      </c>
      <c r="BV17" s="83">
        <f t="shared" si="33"/>
        <v>0</v>
      </c>
      <c r="BW17" s="84" t="e">
        <f t="shared" si="34"/>
        <v>#DIV/0!</v>
      </c>
      <c r="BX17" s="22" t="e">
        <f t="shared" si="35"/>
        <v>#DIV/0!</v>
      </c>
    </row>
    <row r="18" spans="1:76" ht="21.75" customHeight="1" thickBot="1">
      <c r="A18" s="96" t="s">
        <v>42</v>
      </c>
      <c r="B18" s="68">
        <f>B19+B20+B21+B22+B23+B24</f>
        <v>33854</v>
      </c>
      <c r="C18" s="57">
        <f>C19+C20+C21+C22+C23+C24</f>
        <v>34370</v>
      </c>
      <c r="D18" s="57">
        <f aca="true" t="shared" si="37" ref="D18:D30">C18/B18*100</f>
        <v>101.52419211909967</v>
      </c>
      <c r="E18" s="58">
        <f t="shared" si="0"/>
        <v>10.267793126523589</v>
      </c>
      <c r="F18" s="57">
        <f>F19+F20+F21+F22+F23+F24</f>
        <v>52414</v>
      </c>
      <c r="G18" s="57">
        <f>G19+G20+G21+G22+G23+G24</f>
        <v>53600</v>
      </c>
      <c r="H18" s="57">
        <f aca="true" t="shared" si="38" ref="H18:H30">G18/F18*100</f>
        <v>102.26275422597016</v>
      </c>
      <c r="I18" s="58">
        <f t="shared" si="1"/>
        <v>15.860522095245985</v>
      </c>
      <c r="J18" s="57">
        <f>J19+J20+J21+J22+J23+J24</f>
        <v>62652.8616</v>
      </c>
      <c r="K18" s="57">
        <f>K19+K20+K21+K22+K23+K24</f>
        <v>63811.04952</v>
      </c>
      <c r="L18" s="57">
        <f aca="true" t="shared" si="39" ref="L18:L36">K18/J18*100</f>
        <v>101.84857944301781</v>
      </c>
      <c r="M18" s="59">
        <f t="shared" si="2"/>
        <v>17.533883792446947</v>
      </c>
      <c r="N18" s="60">
        <f t="shared" si="3"/>
        <v>29441.04952</v>
      </c>
      <c r="O18" s="60">
        <f t="shared" si="4"/>
        <v>10211.04952</v>
      </c>
      <c r="P18" s="61">
        <f aca="true" t="shared" si="40" ref="P18:P30">K18/C18</f>
        <v>1.8565914902531278</v>
      </c>
      <c r="Q18" s="61">
        <f aca="true" t="shared" si="41" ref="Q18:Q30">K18/G18</f>
        <v>1.1905046552238807</v>
      </c>
      <c r="R18" s="57">
        <f>R19+R20+R21+R22+R23+R24</f>
        <v>43581.9</v>
      </c>
      <c r="S18" s="62">
        <f>S19+S20+S21+S22+S23+S24</f>
        <v>8400.347829999999</v>
      </c>
      <c r="T18" s="57">
        <f>T19+T20+T21+T22+T23+T24</f>
        <v>17277.416119999998</v>
      </c>
      <c r="U18" s="57">
        <f>U19+U20+U21+U22+U23+U24</f>
        <v>25660.16402</v>
      </c>
      <c r="V18" s="57">
        <f>V19+V20+V21+V22+V23+V24</f>
        <v>35978.869999999995</v>
      </c>
      <c r="W18" s="57">
        <f aca="true" t="shared" si="42" ref="W18:W30">V18/R18*100</f>
        <v>82.55461556288274</v>
      </c>
      <c r="X18" s="59">
        <f t="shared" si="5"/>
        <v>11.703039072626087</v>
      </c>
      <c r="Y18" s="57">
        <f t="shared" si="6"/>
        <v>-17621.130000000005</v>
      </c>
      <c r="Z18" s="57">
        <f t="shared" si="7"/>
        <v>-27832.179520000005</v>
      </c>
      <c r="AA18" s="61">
        <f t="shared" si="36"/>
        <v>0.6712475746268656</v>
      </c>
      <c r="AB18" s="61">
        <f t="shared" si="8"/>
        <v>0.5638344811853205</v>
      </c>
      <c r="AC18" s="57">
        <f>AC19+AC20+AC21+AC22+AC23+AC24</f>
        <v>81244.8</v>
      </c>
      <c r="AD18" s="62">
        <f>AD19+AD20+AD21+AD22+AD23+AD24</f>
        <v>25012.07157</v>
      </c>
      <c r="AE18" s="63">
        <f t="shared" si="9"/>
        <v>0.3078605839389105</v>
      </c>
      <c r="AF18" s="57">
        <f>AF19+AF20+AF21+AF22+AF23+AF24</f>
        <v>0</v>
      </c>
      <c r="AG18" s="63">
        <f t="shared" si="10"/>
        <v>0</v>
      </c>
      <c r="AH18" s="57">
        <f>AH19+AH20+AH21+AH22+AH23+AH24</f>
        <v>0</v>
      </c>
      <c r="AI18" s="63">
        <f t="shared" si="11"/>
        <v>0</v>
      </c>
      <c r="AJ18" s="57">
        <f>AJ19+AJ20+AJ21+AJ22+AJ23+AJ24</f>
        <v>0</v>
      </c>
      <c r="AK18" s="64">
        <f t="shared" si="12"/>
        <v>0.3078605839389105</v>
      </c>
      <c r="AL18" s="59">
        <f t="shared" si="13"/>
        <v>13.804416327759778</v>
      </c>
      <c r="AM18" s="65">
        <f t="shared" si="14"/>
        <v>16611.72374</v>
      </c>
      <c r="AN18" s="65">
        <f t="shared" si="15"/>
        <v>-17277.416119999998</v>
      </c>
      <c r="AO18" s="65"/>
      <c r="AP18" s="65"/>
      <c r="AQ18" s="61">
        <f t="shared" si="16"/>
        <v>2.9775042743676488</v>
      </c>
      <c r="AR18" s="61"/>
      <c r="AS18" s="61"/>
      <c r="AT18" s="103">
        <f t="shared" si="17"/>
        <v>0</v>
      </c>
      <c r="AU18" s="67">
        <f>AU19+AU20+AU21+AU22+AU23+AU24</f>
        <v>36111.6674</v>
      </c>
      <c r="AV18" s="62">
        <f>AV19+AV20+AV21+AV22+AV23+AV24</f>
        <v>12763.1787</v>
      </c>
      <c r="AW18" s="63">
        <f t="shared" si="18"/>
        <v>0.3534364270313367</v>
      </c>
      <c r="AX18" s="57">
        <f>AX19+AX20+AX21+AX22+AX23+AX24</f>
        <v>0</v>
      </c>
      <c r="AY18" s="63">
        <f t="shared" si="19"/>
        <v>0</v>
      </c>
      <c r="AZ18" s="57">
        <f>AZ19+AZ20+AZ21+AZ22+AZ23+AZ24</f>
        <v>0</v>
      </c>
      <c r="BA18" s="63">
        <f t="shared" si="20"/>
        <v>0</v>
      </c>
      <c r="BB18" s="57">
        <f>BB19+BB20+BB21+BB22+BB23+BB24</f>
        <v>0</v>
      </c>
      <c r="BC18" s="64">
        <f t="shared" si="21"/>
        <v>0.3534364270313367</v>
      </c>
      <c r="BD18" s="59">
        <f t="shared" si="22"/>
        <v>6.53669029296708</v>
      </c>
      <c r="BE18" s="57">
        <f t="shared" si="23"/>
        <v>-12248.89287</v>
      </c>
      <c r="BF18" s="57">
        <f t="shared" si="24"/>
        <v>-13.804416327759778</v>
      </c>
      <c r="BG18" s="57"/>
      <c r="BH18" s="57"/>
      <c r="BI18" s="66">
        <f t="shared" si="25"/>
        <v>0.5102807524071066</v>
      </c>
      <c r="BJ18" s="68">
        <f>BJ19+BJ20+BJ21+BJ22+BJ23+BJ24</f>
        <v>41963.04</v>
      </c>
      <c r="BK18" s="62">
        <f>BK19+BK20+BK21+BK22+BK23+BK24</f>
        <v>24987.872049999998</v>
      </c>
      <c r="BL18" s="63">
        <f t="shared" si="26"/>
        <v>0.5954733510727535</v>
      </c>
      <c r="BM18" s="57">
        <f>BM19+BM20+BM21+BM22+BM23+BM24</f>
        <v>0</v>
      </c>
      <c r="BN18" s="63">
        <f t="shared" si="27"/>
        <v>0</v>
      </c>
      <c r="BO18" s="57">
        <f>BO19+BO20+BO21+BO22+BO23+BO24</f>
        <v>0</v>
      </c>
      <c r="BP18" s="63">
        <f t="shared" si="28"/>
        <v>0</v>
      </c>
      <c r="BQ18" s="57">
        <f>BQ19+BQ20+BQ21+BQ22+BQ23+BQ24</f>
        <v>0</v>
      </c>
      <c r="BR18" s="64">
        <f t="shared" si="29"/>
        <v>0.5954733510727535</v>
      </c>
      <c r="BS18" s="59">
        <f t="shared" si="30"/>
        <v>10.80221914966547</v>
      </c>
      <c r="BT18" s="65">
        <f t="shared" si="31"/>
        <v>-24.19952000000194</v>
      </c>
      <c r="BU18" s="69">
        <f t="shared" si="32"/>
        <v>0.9990324863763372</v>
      </c>
      <c r="BV18" s="70">
        <f t="shared" si="33"/>
        <v>12224.693349999998</v>
      </c>
      <c r="BW18" s="71">
        <f t="shared" si="34"/>
        <v>1.9578094640326549</v>
      </c>
      <c r="BX18" s="17" t="e">
        <f t="shared" si="35"/>
        <v>#DIV/0!</v>
      </c>
    </row>
    <row r="19" spans="1:76" ht="30" customHeight="1">
      <c r="A19" s="97" t="s">
        <v>43</v>
      </c>
      <c r="B19" s="43">
        <v>6403</v>
      </c>
      <c r="C19" s="30">
        <v>6653</v>
      </c>
      <c r="D19" s="30">
        <f t="shared" si="37"/>
        <v>103.90441980321725</v>
      </c>
      <c r="E19" s="31">
        <f t="shared" si="0"/>
        <v>1.98753644663257</v>
      </c>
      <c r="F19" s="30">
        <v>7900</v>
      </c>
      <c r="G19" s="30">
        <v>8184</v>
      </c>
      <c r="H19" s="30">
        <f t="shared" si="38"/>
        <v>103.59493670886076</v>
      </c>
      <c r="I19" s="31">
        <f t="shared" si="1"/>
        <v>2.4216886721547226</v>
      </c>
      <c r="J19" s="30">
        <v>12951</v>
      </c>
      <c r="K19" s="30">
        <v>13213.7789</v>
      </c>
      <c r="L19" s="30">
        <f t="shared" si="39"/>
        <v>102.02902401358969</v>
      </c>
      <c r="M19" s="32">
        <f t="shared" si="2"/>
        <v>3.6308580635250367</v>
      </c>
      <c r="N19" s="33">
        <f t="shared" si="3"/>
        <v>6560.778899999999</v>
      </c>
      <c r="O19" s="33">
        <f t="shared" si="4"/>
        <v>5029.778899999999</v>
      </c>
      <c r="P19" s="34">
        <f t="shared" si="40"/>
        <v>1.9861384187584548</v>
      </c>
      <c r="Q19" s="34">
        <f t="shared" si="41"/>
        <v>1.6145868646138806</v>
      </c>
      <c r="R19" s="30">
        <v>14298</v>
      </c>
      <c r="S19" s="35">
        <v>3078.88151</v>
      </c>
      <c r="T19" s="30">
        <v>6333.84145</v>
      </c>
      <c r="U19" s="30">
        <v>10772.60577</v>
      </c>
      <c r="V19" s="30">
        <v>14863.66</v>
      </c>
      <c r="W19" s="30">
        <f t="shared" si="42"/>
        <v>103.95621765281857</v>
      </c>
      <c r="X19" s="32">
        <f t="shared" si="5"/>
        <v>4.834782019063675</v>
      </c>
      <c r="Y19" s="30">
        <f t="shared" si="6"/>
        <v>6679.66</v>
      </c>
      <c r="Z19" s="30">
        <f t="shared" si="7"/>
        <v>1649.8811000000005</v>
      </c>
      <c r="AA19" s="34">
        <f t="shared" si="36"/>
        <v>1.816185239491691</v>
      </c>
      <c r="AB19" s="34">
        <f t="shared" si="8"/>
        <v>1.1248606558718794</v>
      </c>
      <c r="AC19" s="30">
        <v>13336.8</v>
      </c>
      <c r="AD19" s="35">
        <v>4982.18986</v>
      </c>
      <c r="AE19" s="36">
        <f t="shared" si="9"/>
        <v>0.37356711205086685</v>
      </c>
      <c r="AF19" s="30"/>
      <c r="AG19" s="36">
        <f t="shared" si="10"/>
        <v>0</v>
      </c>
      <c r="AH19" s="30"/>
      <c r="AI19" s="36">
        <f t="shared" si="11"/>
        <v>0</v>
      </c>
      <c r="AJ19" s="30"/>
      <c r="AK19" s="37">
        <f t="shared" si="12"/>
        <v>0.37356711205086685</v>
      </c>
      <c r="AL19" s="32">
        <f t="shared" si="13"/>
        <v>2.74972118398521</v>
      </c>
      <c r="AM19" s="38">
        <f t="shared" si="14"/>
        <v>1903.3083500000002</v>
      </c>
      <c r="AN19" s="38">
        <f t="shared" si="15"/>
        <v>-6333.84145</v>
      </c>
      <c r="AO19" s="38"/>
      <c r="AP19" s="38"/>
      <c r="AQ19" s="34">
        <f t="shared" si="16"/>
        <v>1.6181817467863517</v>
      </c>
      <c r="AR19" s="34"/>
      <c r="AS19" s="34"/>
      <c r="AT19" s="104">
        <f t="shared" si="17"/>
        <v>0</v>
      </c>
      <c r="AU19" s="51">
        <v>13722</v>
      </c>
      <c r="AV19" s="35">
        <v>5031.17035</v>
      </c>
      <c r="AW19" s="36">
        <f t="shared" si="18"/>
        <v>0.36664993076810964</v>
      </c>
      <c r="AX19" s="30"/>
      <c r="AY19" s="36">
        <f t="shared" si="19"/>
        <v>0</v>
      </c>
      <c r="AZ19" s="30"/>
      <c r="BA19" s="36">
        <f t="shared" si="20"/>
        <v>0</v>
      </c>
      <c r="BB19" s="30"/>
      <c r="BC19" s="37">
        <f t="shared" si="21"/>
        <v>0.36664993076810964</v>
      </c>
      <c r="BD19" s="32">
        <f t="shared" si="22"/>
        <v>2.5767250590253656</v>
      </c>
      <c r="BE19" s="55">
        <f t="shared" si="23"/>
        <v>48.98048999999992</v>
      </c>
      <c r="BF19" s="55">
        <f t="shared" si="24"/>
        <v>-2.74972118398521</v>
      </c>
      <c r="BG19" s="55"/>
      <c r="BH19" s="55"/>
      <c r="BI19" s="48">
        <f t="shared" si="25"/>
        <v>1.009831116713003</v>
      </c>
      <c r="BJ19" s="43">
        <v>15689.2</v>
      </c>
      <c r="BK19" s="35">
        <v>7579.91401</v>
      </c>
      <c r="BL19" s="36">
        <f t="shared" si="26"/>
        <v>0.48312941450169544</v>
      </c>
      <c r="BM19" s="30"/>
      <c r="BN19" s="36">
        <f t="shared" si="27"/>
        <v>0</v>
      </c>
      <c r="BO19" s="30"/>
      <c r="BP19" s="36">
        <f t="shared" si="28"/>
        <v>0</v>
      </c>
      <c r="BQ19" s="30"/>
      <c r="BR19" s="37">
        <f t="shared" si="29"/>
        <v>0.48312941450169544</v>
      </c>
      <c r="BS19" s="32">
        <f t="shared" si="30"/>
        <v>3.276785318405678</v>
      </c>
      <c r="BT19" s="38">
        <f t="shared" si="31"/>
        <v>2597.72415</v>
      </c>
      <c r="BU19" s="39">
        <f t="shared" si="32"/>
        <v>1.521402078803958</v>
      </c>
      <c r="BV19" s="40">
        <f t="shared" si="33"/>
        <v>2548.74366</v>
      </c>
      <c r="BW19" s="41">
        <f t="shared" si="34"/>
        <v>1.5065906106717297</v>
      </c>
      <c r="BX19" s="22" t="e">
        <f t="shared" si="35"/>
        <v>#DIV/0!</v>
      </c>
    </row>
    <row r="20" spans="1:76" ht="30" customHeight="1">
      <c r="A20" s="98" t="s">
        <v>44</v>
      </c>
      <c r="B20" s="44">
        <v>400</v>
      </c>
      <c r="C20" s="18">
        <v>383</v>
      </c>
      <c r="D20" s="18">
        <f t="shared" si="37"/>
        <v>95.75</v>
      </c>
      <c r="E20" s="19">
        <f t="shared" si="0"/>
        <v>0.11441852683906123</v>
      </c>
      <c r="F20" s="18">
        <v>555</v>
      </c>
      <c r="G20" s="18">
        <v>532</v>
      </c>
      <c r="H20" s="18">
        <f t="shared" si="38"/>
        <v>95.85585585585585</v>
      </c>
      <c r="I20" s="19">
        <f t="shared" si="1"/>
        <v>0.15742159990057583</v>
      </c>
      <c r="J20" s="18">
        <v>496.3</v>
      </c>
      <c r="K20" s="18">
        <v>495.28763</v>
      </c>
      <c r="L20" s="18">
        <f t="shared" si="39"/>
        <v>99.79601652226475</v>
      </c>
      <c r="M20" s="20">
        <f t="shared" si="2"/>
        <v>0.13609423154111538</v>
      </c>
      <c r="N20" s="21">
        <f t="shared" si="3"/>
        <v>112.28762999999998</v>
      </c>
      <c r="O20" s="21">
        <f t="shared" si="4"/>
        <v>-36.71237000000002</v>
      </c>
      <c r="P20" s="22">
        <f t="shared" si="40"/>
        <v>1.293179190600522</v>
      </c>
      <c r="Q20" s="22">
        <f t="shared" si="41"/>
        <v>0.9309917857142856</v>
      </c>
      <c r="R20" s="18">
        <v>740</v>
      </c>
      <c r="S20" s="23">
        <v>187.33544</v>
      </c>
      <c r="T20" s="18">
        <v>467.2341</v>
      </c>
      <c r="U20" s="18">
        <v>600.25886</v>
      </c>
      <c r="V20" s="18">
        <v>738.45</v>
      </c>
      <c r="W20" s="18">
        <f t="shared" si="42"/>
        <v>99.79054054054055</v>
      </c>
      <c r="X20" s="20">
        <f t="shared" si="5"/>
        <v>0.240199572782045</v>
      </c>
      <c r="Y20" s="18">
        <f t="shared" si="6"/>
        <v>206.45000000000005</v>
      </c>
      <c r="Z20" s="18">
        <f t="shared" si="7"/>
        <v>243.16237000000007</v>
      </c>
      <c r="AA20" s="22">
        <f t="shared" si="36"/>
        <v>1.3880639097744363</v>
      </c>
      <c r="AB20" s="22">
        <f t="shared" si="8"/>
        <v>1.4909518333821503</v>
      </c>
      <c r="AC20" s="18">
        <v>557</v>
      </c>
      <c r="AD20" s="23">
        <v>658.17262</v>
      </c>
      <c r="AE20" s="24">
        <f t="shared" si="9"/>
        <v>1.1816384560143627</v>
      </c>
      <c r="AF20" s="18"/>
      <c r="AG20" s="24">
        <f t="shared" si="10"/>
        <v>0</v>
      </c>
      <c r="AH20" s="18"/>
      <c r="AI20" s="24">
        <f t="shared" si="11"/>
        <v>0</v>
      </c>
      <c r="AJ20" s="18"/>
      <c r="AK20" s="25">
        <f t="shared" si="12"/>
        <v>1.1816384560143627</v>
      </c>
      <c r="AL20" s="20">
        <f t="shared" si="13"/>
        <v>0.36325215352853846</v>
      </c>
      <c r="AM20" s="26">
        <f t="shared" si="14"/>
        <v>470.83718000000005</v>
      </c>
      <c r="AN20" s="26">
        <f t="shared" si="15"/>
        <v>-467.2341</v>
      </c>
      <c r="AO20" s="26"/>
      <c r="AP20" s="26"/>
      <c r="AQ20" s="22">
        <f t="shared" si="16"/>
        <v>3.5133374656712046</v>
      </c>
      <c r="AR20" s="22"/>
      <c r="AS20" s="22"/>
      <c r="AT20" s="105">
        <f t="shared" si="17"/>
        <v>0</v>
      </c>
      <c r="AU20" s="52">
        <v>980</v>
      </c>
      <c r="AV20" s="23">
        <v>349.65262</v>
      </c>
      <c r="AW20" s="24">
        <f t="shared" si="18"/>
        <v>0.3567883877551021</v>
      </c>
      <c r="AX20" s="18"/>
      <c r="AY20" s="24">
        <f t="shared" si="19"/>
        <v>0</v>
      </c>
      <c r="AZ20" s="18"/>
      <c r="BA20" s="24">
        <f t="shared" si="20"/>
        <v>0</v>
      </c>
      <c r="BB20" s="18"/>
      <c r="BC20" s="25">
        <f t="shared" si="21"/>
        <v>0.3567883877551021</v>
      </c>
      <c r="BD20" s="20">
        <f t="shared" si="22"/>
        <v>0.1790753652195207</v>
      </c>
      <c r="BE20" s="56">
        <f t="shared" si="23"/>
        <v>-308.52000000000004</v>
      </c>
      <c r="BF20" s="56">
        <f t="shared" si="24"/>
        <v>-0.36325215352853846</v>
      </c>
      <c r="BG20" s="56"/>
      <c r="BH20" s="56"/>
      <c r="BI20" s="49">
        <f t="shared" si="25"/>
        <v>0.5312475927667729</v>
      </c>
      <c r="BJ20" s="44">
        <v>1015.6</v>
      </c>
      <c r="BK20" s="23">
        <v>672.7</v>
      </c>
      <c r="BL20" s="24">
        <f t="shared" si="26"/>
        <v>0.6623670736510437</v>
      </c>
      <c r="BM20" s="18"/>
      <c r="BN20" s="24">
        <f t="shared" si="27"/>
        <v>0</v>
      </c>
      <c r="BO20" s="18"/>
      <c r="BP20" s="24">
        <f t="shared" si="28"/>
        <v>0</v>
      </c>
      <c r="BQ20" s="18"/>
      <c r="BR20" s="25">
        <f t="shared" si="29"/>
        <v>0.6623670736510437</v>
      </c>
      <c r="BS20" s="20">
        <f t="shared" si="30"/>
        <v>0.29080718868095706</v>
      </c>
      <c r="BT20" s="26">
        <f t="shared" si="31"/>
        <v>14.527379999999994</v>
      </c>
      <c r="BU20" s="27">
        <f t="shared" si="32"/>
        <v>1.0220722946512117</v>
      </c>
      <c r="BV20" s="28">
        <f t="shared" si="33"/>
        <v>323.04738000000003</v>
      </c>
      <c r="BW20" s="29">
        <f t="shared" si="34"/>
        <v>1.9239095076707848</v>
      </c>
      <c r="BX20" s="22" t="e">
        <f t="shared" si="35"/>
        <v>#DIV/0!</v>
      </c>
    </row>
    <row r="21" spans="1:76" ht="26.25" customHeight="1">
      <c r="A21" s="98" t="s">
        <v>45</v>
      </c>
      <c r="B21" s="44">
        <v>15642</v>
      </c>
      <c r="C21" s="18">
        <v>15854</v>
      </c>
      <c r="D21" s="18">
        <f t="shared" si="37"/>
        <v>101.35532540595831</v>
      </c>
      <c r="E21" s="19">
        <f t="shared" si="0"/>
        <v>4.736269776779313</v>
      </c>
      <c r="F21" s="18">
        <v>15297</v>
      </c>
      <c r="G21" s="18">
        <v>15559</v>
      </c>
      <c r="H21" s="18">
        <f t="shared" si="38"/>
        <v>101.71275413479768</v>
      </c>
      <c r="I21" s="19">
        <f t="shared" si="1"/>
        <v>4.603989986565901</v>
      </c>
      <c r="J21" s="18">
        <v>20315.9116</v>
      </c>
      <c r="K21" s="18">
        <v>20471.54476</v>
      </c>
      <c r="L21" s="18">
        <f t="shared" si="39"/>
        <v>100.76606535342476</v>
      </c>
      <c r="M21" s="20">
        <f t="shared" si="2"/>
        <v>5.625133727995079</v>
      </c>
      <c r="N21" s="21">
        <f t="shared" si="3"/>
        <v>4617.544760000001</v>
      </c>
      <c r="O21" s="21">
        <f t="shared" si="4"/>
        <v>4912.544760000001</v>
      </c>
      <c r="P21" s="22">
        <f t="shared" si="40"/>
        <v>1.29125424246247</v>
      </c>
      <c r="Q21" s="22">
        <f t="shared" si="41"/>
        <v>1.3157365357670803</v>
      </c>
      <c r="R21" s="18">
        <v>17532.04</v>
      </c>
      <c r="S21" s="23">
        <v>4372.43586</v>
      </c>
      <c r="T21" s="18">
        <v>9007.05807</v>
      </c>
      <c r="U21" s="18">
        <v>12187.7231</v>
      </c>
      <c r="V21" s="18">
        <v>16952.65</v>
      </c>
      <c r="W21" s="18">
        <f t="shared" si="42"/>
        <v>96.69525052418315</v>
      </c>
      <c r="X21" s="20">
        <f t="shared" si="5"/>
        <v>5.514278945796649</v>
      </c>
      <c r="Y21" s="18">
        <f t="shared" si="6"/>
        <v>1393.6500000000015</v>
      </c>
      <c r="Z21" s="18">
        <f t="shared" si="7"/>
        <v>-3518.894759999999</v>
      </c>
      <c r="AA21" s="22">
        <f t="shared" si="36"/>
        <v>1.089571951924931</v>
      </c>
      <c r="AB21" s="22">
        <f t="shared" si="8"/>
        <v>0.828108000580607</v>
      </c>
      <c r="AC21" s="18">
        <v>13552</v>
      </c>
      <c r="AD21" s="23">
        <v>7634.95391</v>
      </c>
      <c r="AE21" s="24">
        <f t="shared" si="9"/>
        <v>0.5633820771841794</v>
      </c>
      <c r="AF21" s="18"/>
      <c r="AG21" s="24">
        <f t="shared" si="10"/>
        <v>0</v>
      </c>
      <c r="AH21" s="18"/>
      <c r="AI21" s="24">
        <f t="shared" si="11"/>
        <v>0</v>
      </c>
      <c r="AJ21" s="18"/>
      <c r="AK21" s="25">
        <f t="shared" si="12"/>
        <v>0.5633820771841794</v>
      </c>
      <c r="AL21" s="20">
        <f t="shared" si="13"/>
        <v>4.213808605254097</v>
      </c>
      <c r="AM21" s="26">
        <f t="shared" si="14"/>
        <v>3262.5180500000006</v>
      </c>
      <c r="AN21" s="26">
        <f t="shared" si="15"/>
        <v>-9007.05807</v>
      </c>
      <c r="AO21" s="26"/>
      <c r="AP21" s="26"/>
      <c r="AQ21" s="22">
        <f t="shared" si="16"/>
        <v>1.746155725197991</v>
      </c>
      <c r="AR21" s="22"/>
      <c r="AS21" s="22"/>
      <c r="AT21" s="105">
        <f t="shared" si="17"/>
        <v>0</v>
      </c>
      <c r="AU21" s="52">
        <v>14889.67</v>
      </c>
      <c r="AV21" s="23">
        <v>4686.78063</v>
      </c>
      <c r="AW21" s="24">
        <f t="shared" si="18"/>
        <v>0.31476726012060713</v>
      </c>
      <c r="AX21" s="18"/>
      <c r="AY21" s="24">
        <f t="shared" si="19"/>
        <v>0</v>
      </c>
      <c r="AZ21" s="18"/>
      <c r="BA21" s="24">
        <f t="shared" si="20"/>
        <v>0</v>
      </c>
      <c r="BB21" s="18"/>
      <c r="BC21" s="25">
        <f t="shared" si="21"/>
        <v>0.31476726012060713</v>
      </c>
      <c r="BD21" s="20">
        <f t="shared" si="22"/>
        <v>2.4003450997193307</v>
      </c>
      <c r="BE21" s="56">
        <f t="shared" si="23"/>
        <v>-2948.17328</v>
      </c>
      <c r="BF21" s="56">
        <f t="shared" si="24"/>
        <v>-4.213808605254097</v>
      </c>
      <c r="BG21" s="56"/>
      <c r="BH21" s="56"/>
      <c r="BI21" s="49">
        <f t="shared" si="25"/>
        <v>0.613858405073201</v>
      </c>
      <c r="BJ21" s="44">
        <v>15741.24</v>
      </c>
      <c r="BK21" s="23">
        <v>6074.05061</v>
      </c>
      <c r="BL21" s="24">
        <f t="shared" si="26"/>
        <v>0.3858686234375437</v>
      </c>
      <c r="BM21" s="18"/>
      <c r="BN21" s="24">
        <f t="shared" si="27"/>
        <v>0</v>
      </c>
      <c r="BO21" s="18"/>
      <c r="BP21" s="24">
        <f t="shared" si="28"/>
        <v>0</v>
      </c>
      <c r="BQ21" s="18"/>
      <c r="BR21" s="25">
        <f t="shared" si="29"/>
        <v>0.3858686234375437</v>
      </c>
      <c r="BS21" s="20">
        <f t="shared" si="30"/>
        <v>2.6258028568454765</v>
      </c>
      <c r="BT21" s="26">
        <f t="shared" si="31"/>
        <v>-1560.9033</v>
      </c>
      <c r="BU21" s="27">
        <f t="shared" si="32"/>
        <v>0.7955582550464931</v>
      </c>
      <c r="BV21" s="28">
        <f t="shared" si="33"/>
        <v>1387.26998</v>
      </c>
      <c r="BW21" s="29">
        <f t="shared" si="34"/>
        <v>1.295996354324781</v>
      </c>
      <c r="BX21" s="22" t="e">
        <f t="shared" si="35"/>
        <v>#DIV/0!</v>
      </c>
    </row>
    <row r="22" spans="1:76" ht="35.25" customHeight="1">
      <c r="A22" s="98" t="s">
        <v>46</v>
      </c>
      <c r="B22" s="44">
        <v>8779</v>
      </c>
      <c r="C22" s="18">
        <v>8760</v>
      </c>
      <c r="D22" s="18">
        <f t="shared" si="37"/>
        <v>99.78357443900217</v>
      </c>
      <c r="E22" s="19">
        <f t="shared" si="0"/>
        <v>2.6169877156923667</v>
      </c>
      <c r="F22" s="18">
        <v>25391</v>
      </c>
      <c r="G22" s="18">
        <v>26126</v>
      </c>
      <c r="H22" s="18">
        <f t="shared" si="38"/>
        <v>102.89472647788587</v>
      </c>
      <c r="I22" s="19">
        <f t="shared" si="1"/>
        <v>7.730820900380535</v>
      </c>
      <c r="J22" s="18">
        <v>26190</v>
      </c>
      <c r="K22" s="18">
        <v>26551.98713</v>
      </c>
      <c r="L22" s="18">
        <f t="shared" si="39"/>
        <v>101.3821578083238</v>
      </c>
      <c r="M22" s="20">
        <f t="shared" si="2"/>
        <v>7.295906591381933</v>
      </c>
      <c r="N22" s="21">
        <f t="shared" si="3"/>
        <v>17791.98713</v>
      </c>
      <c r="O22" s="21">
        <f t="shared" si="4"/>
        <v>425.98713000000134</v>
      </c>
      <c r="P22" s="22">
        <f t="shared" si="40"/>
        <v>3.0310487591324202</v>
      </c>
      <c r="Q22" s="22">
        <f t="shared" si="41"/>
        <v>1.0163051033453265</v>
      </c>
      <c r="R22" s="18">
        <v>9603</v>
      </c>
      <c r="S22" s="23">
        <v>341.43793</v>
      </c>
      <c r="T22" s="18">
        <v>599.53356</v>
      </c>
      <c r="U22" s="18">
        <v>946.29381</v>
      </c>
      <c r="V22" s="18">
        <v>2003.14</v>
      </c>
      <c r="W22" s="18">
        <f t="shared" si="42"/>
        <v>20.859523065708636</v>
      </c>
      <c r="X22" s="20">
        <f t="shared" si="5"/>
        <v>0.6515720390312487</v>
      </c>
      <c r="Y22" s="18">
        <f t="shared" si="6"/>
        <v>-24122.86</v>
      </c>
      <c r="Z22" s="18">
        <f t="shared" si="7"/>
        <v>-24548.847130000002</v>
      </c>
      <c r="AA22" s="22">
        <f t="shared" si="36"/>
        <v>0.07667228048687132</v>
      </c>
      <c r="AB22" s="22">
        <f t="shared" si="8"/>
        <v>0.07544218781790288</v>
      </c>
      <c r="AC22" s="18">
        <v>52436</v>
      </c>
      <c r="AD22" s="23">
        <v>10498.27546</v>
      </c>
      <c r="AE22" s="24">
        <f t="shared" si="9"/>
        <v>0.20021121862842323</v>
      </c>
      <c r="AF22" s="18"/>
      <c r="AG22" s="24">
        <f t="shared" si="10"/>
        <v>0</v>
      </c>
      <c r="AH22" s="18"/>
      <c r="AI22" s="24">
        <f t="shared" si="11"/>
        <v>0</v>
      </c>
      <c r="AJ22" s="18"/>
      <c r="AK22" s="25">
        <f t="shared" si="12"/>
        <v>0.20021121862842323</v>
      </c>
      <c r="AL22" s="20">
        <f t="shared" si="13"/>
        <v>5.794104849242753</v>
      </c>
      <c r="AM22" s="26">
        <f t="shared" si="14"/>
        <v>10156.83753</v>
      </c>
      <c r="AN22" s="26">
        <f t="shared" si="15"/>
        <v>-599.53356</v>
      </c>
      <c r="AO22" s="26"/>
      <c r="AP22" s="26"/>
      <c r="AQ22" s="22">
        <f t="shared" si="16"/>
        <v>30.747244338085114</v>
      </c>
      <c r="AR22" s="22"/>
      <c r="AS22" s="22"/>
      <c r="AT22" s="105">
        <f t="shared" si="17"/>
        <v>0</v>
      </c>
      <c r="AU22" s="52">
        <v>5831</v>
      </c>
      <c r="AV22" s="23">
        <v>2439.82654</v>
      </c>
      <c r="AW22" s="24">
        <f t="shared" si="18"/>
        <v>0.4184233476247642</v>
      </c>
      <c r="AX22" s="18"/>
      <c r="AY22" s="24">
        <f t="shared" si="19"/>
        <v>0</v>
      </c>
      <c r="AZ22" s="18"/>
      <c r="BA22" s="24">
        <f t="shared" si="20"/>
        <v>0</v>
      </c>
      <c r="BB22" s="18"/>
      <c r="BC22" s="25">
        <f t="shared" si="21"/>
        <v>0.4184233476247642</v>
      </c>
      <c r="BD22" s="20">
        <f t="shared" si="22"/>
        <v>1.2495625764874276</v>
      </c>
      <c r="BE22" s="56">
        <f t="shared" si="23"/>
        <v>-8058.448920000001</v>
      </c>
      <c r="BF22" s="56">
        <f t="shared" si="24"/>
        <v>-5.794104849242753</v>
      </c>
      <c r="BG22" s="56"/>
      <c r="BH22" s="56"/>
      <c r="BI22" s="49">
        <f t="shared" si="25"/>
        <v>0.23240260262707946</v>
      </c>
      <c r="BJ22" s="44">
        <v>8750</v>
      </c>
      <c r="BK22" s="23">
        <v>10581.80327</v>
      </c>
      <c r="BL22" s="24">
        <f t="shared" si="26"/>
        <v>1.2093489451428572</v>
      </c>
      <c r="BM22" s="18"/>
      <c r="BN22" s="24">
        <f t="shared" si="27"/>
        <v>0</v>
      </c>
      <c r="BO22" s="18"/>
      <c r="BP22" s="24">
        <f t="shared" si="28"/>
        <v>0</v>
      </c>
      <c r="BQ22" s="18"/>
      <c r="BR22" s="25">
        <f t="shared" si="29"/>
        <v>1.2093489451428572</v>
      </c>
      <c r="BS22" s="20">
        <f t="shared" si="30"/>
        <v>4.574497487919812</v>
      </c>
      <c r="BT22" s="26">
        <f t="shared" si="31"/>
        <v>83.52780999999959</v>
      </c>
      <c r="BU22" s="27">
        <f t="shared" si="32"/>
        <v>1.0079563362876363</v>
      </c>
      <c r="BV22" s="28">
        <f t="shared" si="33"/>
        <v>8141.97673</v>
      </c>
      <c r="BW22" s="29">
        <f t="shared" si="34"/>
        <v>4.3371129449227155</v>
      </c>
      <c r="BX22" s="22" t="e">
        <f t="shared" si="35"/>
        <v>#DIV/0!</v>
      </c>
    </row>
    <row r="23" spans="1:76" ht="21.75" customHeight="1">
      <c r="A23" s="98" t="s">
        <v>47</v>
      </c>
      <c r="B23" s="44">
        <v>1470</v>
      </c>
      <c r="C23" s="18">
        <v>1575</v>
      </c>
      <c r="D23" s="18">
        <f t="shared" si="37"/>
        <v>107.14285714285714</v>
      </c>
      <c r="E23" s="19">
        <f t="shared" si="0"/>
        <v>0.4705200516227714</v>
      </c>
      <c r="F23" s="18">
        <v>2140</v>
      </c>
      <c r="G23" s="18">
        <v>2024</v>
      </c>
      <c r="H23" s="18">
        <f t="shared" si="38"/>
        <v>94.57943925233646</v>
      </c>
      <c r="I23" s="19">
        <f t="shared" si="1"/>
        <v>0.5989122522533186</v>
      </c>
      <c r="J23" s="18">
        <v>1896.25</v>
      </c>
      <c r="K23" s="18">
        <v>2267.62008</v>
      </c>
      <c r="L23" s="18">
        <f t="shared" si="39"/>
        <v>119.58444719841795</v>
      </c>
      <c r="M23" s="20">
        <f t="shared" si="2"/>
        <v>0.62309250932595</v>
      </c>
      <c r="N23" s="21">
        <f t="shared" si="3"/>
        <v>692.6200800000001</v>
      </c>
      <c r="O23" s="21">
        <f t="shared" si="4"/>
        <v>243.62008000000014</v>
      </c>
      <c r="P23" s="22">
        <f t="shared" si="40"/>
        <v>1.439758780952381</v>
      </c>
      <c r="Q23" s="22">
        <f t="shared" si="41"/>
        <v>1.1203656521739132</v>
      </c>
      <c r="R23" s="18">
        <v>1342.37</v>
      </c>
      <c r="S23" s="23">
        <v>417.50709</v>
      </c>
      <c r="T23" s="18">
        <v>858.35534</v>
      </c>
      <c r="U23" s="18">
        <v>1086.25384</v>
      </c>
      <c r="V23" s="18">
        <v>1358.34</v>
      </c>
      <c r="W23" s="18">
        <f t="shared" si="42"/>
        <v>101.18968689705521</v>
      </c>
      <c r="X23" s="20">
        <f t="shared" si="5"/>
        <v>0.44183450158137044</v>
      </c>
      <c r="Y23" s="18">
        <f t="shared" si="6"/>
        <v>-665.6600000000001</v>
      </c>
      <c r="Z23" s="18">
        <f t="shared" si="7"/>
        <v>-909.2800800000002</v>
      </c>
      <c r="AA23" s="22">
        <f t="shared" si="36"/>
        <v>0.6711166007905138</v>
      </c>
      <c r="AB23" s="22">
        <f t="shared" si="8"/>
        <v>0.5990156869663986</v>
      </c>
      <c r="AC23" s="18">
        <v>1363</v>
      </c>
      <c r="AD23" s="23">
        <v>1238.47972</v>
      </c>
      <c r="AE23" s="24">
        <f t="shared" si="9"/>
        <v>0.9086424944974322</v>
      </c>
      <c r="AF23" s="18"/>
      <c r="AG23" s="24">
        <f t="shared" si="10"/>
        <v>0</v>
      </c>
      <c r="AH23" s="18"/>
      <c r="AI23" s="24">
        <f t="shared" si="11"/>
        <v>0</v>
      </c>
      <c r="AJ23" s="18"/>
      <c r="AK23" s="25">
        <f t="shared" si="12"/>
        <v>0.9086424944974322</v>
      </c>
      <c r="AL23" s="20">
        <f t="shared" si="13"/>
        <v>0.6835295357491799</v>
      </c>
      <c r="AM23" s="26">
        <f t="shared" si="14"/>
        <v>820.97263</v>
      </c>
      <c r="AN23" s="26">
        <f t="shared" si="15"/>
        <v>-858.35534</v>
      </c>
      <c r="AO23" s="26"/>
      <c r="AP23" s="26"/>
      <c r="AQ23" s="22">
        <f t="shared" si="16"/>
        <v>2.9663681160480415</v>
      </c>
      <c r="AR23" s="22"/>
      <c r="AS23" s="22"/>
      <c r="AT23" s="105">
        <f t="shared" si="17"/>
        <v>0</v>
      </c>
      <c r="AU23" s="52">
        <v>688.9974</v>
      </c>
      <c r="AV23" s="23">
        <v>787.86476</v>
      </c>
      <c r="AW23" s="24">
        <f t="shared" si="18"/>
        <v>1.1434945327805301</v>
      </c>
      <c r="AX23" s="18"/>
      <c r="AY23" s="24">
        <f t="shared" si="19"/>
        <v>0</v>
      </c>
      <c r="AZ23" s="18"/>
      <c r="BA23" s="24">
        <f t="shared" si="20"/>
        <v>0</v>
      </c>
      <c r="BB23" s="18"/>
      <c r="BC23" s="25">
        <f t="shared" si="21"/>
        <v>1.1434945327805301</v>
      </c>
      <c r="BD23" s="20">
        <f t="shared" si="22"/>
        <v>0.40350668512247956</v>
      </c>
      <c r="BE23" s="56">
        <f t="shared" si="23"/>
        <v>-450.61496</v>
      </c>
      <c r="BF23" s="56">
        <f t="shared" si="24"/>
        <v>-0.6835295357491799</v>
      </c>
      <c r="BG23" s="56"/>
      <c r="BH23" s="56"/>
      <c r="BI23" s="49">
        <f t="shared" si="25"/>
        <v>0.6361547526995436</v>
      </c>
      <c r="BJ23" s="44">
        <v>767</v>
      </c>
      <c r="BK23" s="23">
        <v>603.97051</v>
      </c>
      <c r="BL23" s="24">
        <f t="shared" si="26"/>
        <v>0.7874452542372882</v>
      </c>
      <c r="BM23" s="18"/>
      <c r="BN23" s="24">
        <f t="shared" si="27"/>
        <v>0</v>
      </c>
      <c r="BO23" s="18"/>
      <c r="BP23" s="24">
        <f t="shared" si="28"/>
        <v>0</v>
      </c>
      <c r="BQ23" s="18"/>
      <c r="BR23" s="25">
        <f t="shared" si="29"/>
        <v>0.7874452542372882</v>
      </c>
      <c r="BS23" s="20">
        <f t="shared" si="30"/>
        <v>0.26109553450171524</v>
      </c>
      <c r="BT23" s="26">
        <f t="shared" si="31"/>
        <v>-634.50921</v>
      </c>
      <c r="BU23" s="27">
        <f t="shared" si="32"/>
        <v>0.4876708921806164</v>
      </c>
      <c r="BV23" s="28">
        <f t="shared" si="33"/>
        <v>-183.89425000000006</v>
      </c>
      <c r="BW23" s="29">
        <f t="shared" si="34"/>
        <v>0.7665916038686639</v>
      </c>
      <c r="BX23" s="22" t="e">
        <f t="shared" si="35"/>
        <v>#DIV/0!</v>
      </c>
    </row>
    <row r="24" spans="1:76" ht="21.75" customHeight="1" thickBot="1">
      <c r="A24" s="148" t="s">
        <v>48</v>
      </c>
      <c r="B24" s="44">
        <v>1160</v>
      </c>
      <c r="C24" s="18">
        <v>1145</v>
      </c>
      <c r="D24" s="18">
        <f t="shared" si="37"/>
        <v>98.70689655172413</v>
      </c>
      <c r="E24" s="19">
        <f t="shared" si="0"/>
        <v>0.3420606089575068</v>
      </c>
      <c r="F24" s="150">
        <v>1131</v>
      </c>
      <c r="G24" s="150">
        <v>1175</v>
      </c>
      <c r="H24" s="18">
        <f t="shared" si="38"/>
        <v>103.89036251105217</v>
      </c>
      <c r="I24" s="19">
        <f t="shared" si="1"/>
        <v>0.34768868399093344</v>
      </c>
      <c r="J24" s="18">
        <v>803.4</v>
      </c>
      <c r="K24" s="18">
        <v>810.83102</v>
      </c>
      <c r="L24" s="18">
        <f t="shared" si="39"/>
        <v>100.92494647747074</v>
      </c>
      <c r="M24" s="141">
        <f t="shared" si="2"/>
        <v>0.2227986686778322</v>
      </c>
      <c r="N24" s="21">
        <f t="shared" si="3"/>
        <v>-334.16898000000003</v>
      </c>
      <c r="O24" s="21">
        <f t="shared" si="4"/>
        <v>-364.16898000000003</v>
      </c>
      <c r="P24" s="22">
        <f t="shared" si="40"/>
        <v>0.7081493624454148</v>
      </c>
      <c r="Q24" s="22">
        <f t="shared" si="41"/>
        <v>0.6900689531914893</v>
      </c>
      <c r="R24" s="18">
        <v>66.49</v>
      </c>
      <c r="S24" s="23">
        <v>2.75</v>
      </c>
      <c r="T24" s="18">
        <v>11.3936</v>
      </c>
      <c r="U24" s="18">
        <v>67.02864</v>
      </c>
      <c r="V24" s="18">
        <v>62.63</v>
      </c>
      <c r="W24" s="18">
        <f t="shared" si="42"/>
        <v>94.194615731689</v>
      </c>
      <c r="X24" s="141">
        <f t="shared" si="5"/>
        <v>0.020371994371100925</v>
      </c>
      <c r="Y24" s="18">
        <f t="shared" si="6"/>
        <v>-1112.37</v>
      </c>
      <c r="Z24" s="18">
        <f t="shared" si="7"/>
        <v>-748.20102</v>
      </c>
      <c r="AA24" s="22">
        <f t="shared" si="36"/>
        <v>0.05330212765957447</v>
      </c>
      <c r="AB24" s="22">
        <f t="shared" si="8"/>
        <v>0.07724174144200847</v>
      </c>
      <c r="AC24" s="18">
        <v>0</v>
      </c>
      <c r="AD24" s="23">
        <v>0</v>
      </c>
      <c r="AE24" s="24" t="e">
        <f t="shared" si="9"/>
        <v>#DIV/0!</v>
      </c>
      <c r="AF24" s="18"/>
      <c r="AG24" s="24" t="e">
        <f t="shared" si="10"/>
        <v>#DIV/0!</v>
      </c>
      <c r="AH24" s="18"/>
      <c r="AI24" s="24" t="e">
        <f t="shared" si="11"/>
        <v>#DIV/0!</v>
      </c>
      <c r="AJ24" s="18"/>
      <c r="AK24" s="25" t="e">
        <f t="shared" si="12"/>
        <v>#DIV/0!</v>
      </c>
      <c r="AL24" s="141">
        <f t="shared" si="13"/>
        <v>0</v>
      </c>
      <c r="AM24" s="26">
        <f t="shared" si="14"/>
        <v>-2.75</v>
      </c>
      <c r="AN24" s="26">
        <f t="shared" si="15"/>
        <v>-11.3936</v>
      </c>
      <c r="AO24" s="26"/>
      <c r="AP24" s="26"/>
      <c r="AQ24" s="22">
        <f t="shared" si="16"/>
        <v>0</v>
      </c>
      <c r="AR24" s="22"/>
      <c r="AS24" s="22"/>
      <c r="AT24" s="105">
        <f t="shared" si="17"/>
        <v>0</v>
      </c>
      <c r="AU24" s="52">
        <v>0</v>
      </c>
      <c r="AV24" s="23">
        <v>-532.1162</v>
      </c>
      <c r="AW24" s="24" t="e">
        <f t="shared" si="18"/>
        <v>#DIV/0!</v>
      </c>
      <c r="AX24" s="18"/>
      <c r="AY24" s="24" t="e">
        <f t="shared" si="19"/>
        <v>#DIV/0!</v>
      </c>
      <c r="AZ24" s="18"/>
      <c r="BA24" s="24" t="e">
        <f t="shared" si="20"/>
        <v>#DIV/0!</v>
      </c>
      <c r="BB24" s="18"/>
      <c r="BC24" s="25" t="e">
        <f t="shared" si="21"/>
        <v>#DIV/0!</v>
      </c>
      <c r="BD24" s="141">
        <f t="shared" si="22"/>
        <v>-0.27252449260704387</v>
      </c>
      <c r="BE24" s="56">
        <f t="shared" si="23"/>
        <v>-532.1162</v>
      </c>
      <c r="BF24" s="56">
        <f t="shared" si="24"/>
        <v>0</v>
      </c>
      <c r="BG24" s="56"/>
      <c r="BH24" s="56"/>
      <c r="BI24" s="49" t="e">
        <f t="shared" si="25"/>
        <v>#DIV/0!</v>
      </c>
      <c r="BJ24" s="44">
        <v>0</v>
      </c>
      <c r="BK24" s="23">
        <v>-524.56635</v>
      </c>
      <c r="BL24" s="24" t="e">
        <f t="shared" si="26"/>
        <v>#DIV/0!</v>
      </c>
      <c r="BM24" s="18"/>
      <c r="BN24" s="24" t="e">
        <f t="shared" si="27"/>
        <v>#DIV/0!</v>
      </c>
      <c r="BO24" s="18"/>
      <c r="BP24" s="24" t="e">
        <f t="shared" si="28"/>
        <v>#DIV/0!</v>
      </c>
      <c r="BQ24" s="18"/>
      <c r="BR24" s="25" t="e">
        <f t="shared" si="29"/>
        <v>#DIV/0!</v>
      </c>
      <c r="BS24" s="141">
        <f t="shared" si="30"/>
        <v>-0.2267692366881685</v>
      </c>
      <c r="BT24" s="26">
        <f t="shared" si="31"/>
        <v>-524.56635</v>
      </c>
      <c r="BU24" s="27" t="e">
        <f t="shared" si="32"/>
        <v>#DIV/0!</v>
      </c>
      <c r="BV24" s="28">
        <f t="shared" si="33"/>
        <v>7.549849999999992</v>
      </c>
      <c r="BW24" s="29">
        <f t="shared" si="34"/>
        <v>0.9858116516655573</v>
      </c>
      <c r="BX24" s="22" t="e">
        <f t="shared" si="35"/>
        <v>#DIV/0!</v>
      </c>
    </row>
    <row r="25" spans="1:76" ht="13.5" customHeight="1" hidden="1">
      <c r="A25" s="149"/>
      <c r="B25" s="93"/>
      <c r="C25" s="72"/>
      <c r="D25" s="72" t="e">
        <f t="shared" si="37"/>
        <v>#DIV/0!</v>
      </c>
      <c r="E25" s="73">
        <f t="shared" si="0"/>
        <v>0</v>
      </c>
      <c r="F25" s="151"/>
      <c r="G25" s="151"/>
      <c r="H25" s="72" t="e">
        <f t="shared" si="38"/>
        <v>#DIV/0!</v>
      </c>
      <c r="I25" s="73">
        <f t="shared" si="1"/>
        <v>0</v>
      </c>
      <c r="J25" s="72"/>
      <c r="K25" s="72"/>
      <c r="L25" s="72" t="e">
        <f t="shared" si="39"/>
        <v>#DIV/0!</v>
      </c>
      <c r="M25" s="142">
        <f t="shared" si="2"/>
        <v>0</v>
      </c>
      <c r="N25" s="75">
        <f t="shared" si="3"/>
        <v>0</v>
      </c>
      <c r="O25" s="75">
        <f t="shared" si="4"/>
        <v>0</v>
      </c>
      <c r="P25" s="76" t="e">
        <f t="shared" si="40"/>
        <v>#DIV/0!</v>
      </c>
      <c r="Q25" s="76" t="e">
        <f t="shared" si="41"/>
        <v>#DIV/0!</v>
      </c>
      <c r="R25" s="72"/>
      <c r="S25" s="77"/>
      <c r="T25" s="72"/>
      <c r="U25" s="72"/>
      <c r="V25" s="72"/>
      <c r="W25" s="72" t="e">
        <f t="shared" si="42"/>
        <v>#DIV/0!</v>
      </c>
      <c r="X25" s="142">
        <f t="shared" si="5"/>
        <v>0</v>
      </c>
      <c r="Y25" s="72">
        <f t="shared" si="6"/>
        <v>0</v>
      </c>
      <c r="Z25" s="72">
        <f t="shared" si="7"/>
        <v>0</v>
      </c>
      <c r="AA25" s="76" t="e">
        <f t="shared" si="36"/>
        <v>#DIV/0!</v>
      </c>
      <c r="AB25" s="76" t="e">
        <f t="shared" si="8"/>
        <v>#DIV/0!</v>
      </c>
      <c r="AC25" s="72"/>
      <c r="AD25" s="77"/>
      <c r="AE25" s="78" t="e">
        <f t="shared" si="9"/>
        <v>#DIV/0!</v>
      </c>
      <c r="AF25" s="72"/>
      <c r="AG25" s="78" t="e">
        <f t="shared" si="10"/>
        <v>#DIV/0!</v>
      </c>
      <c r="AH25" s="72"/>
      <c r="AI25" s="78" t="e">
        <f t="shared" si="11"/>
        <v>#DIV/0!</v>
      </c>
      <c r="AJ25" s="72"/>
      <c r="AK25" s="79" t="e">
        <f t="shared" si="12"/>
        <v>#DIV/0!</v>
      </c>
      <c r="AL25" s="142">
        <f t="shared" si="13"/>
        <v>0</v>
      </c>
      <c r="AM25" s="80">
        <f t="shared" si="14"/>
        <v>0</v>
      </c>
      <c r="AN25" s="80">
        <f t="shared" si="15"/>
        <v>0</v>
      </c>
      <c r="AO25" s="80"/>
      <c r="AP25" s="80"/>
      <c r="AQ25" s="76" t="e">
        <f t="shared" si="16"/>
        <v>#DIV/0!</v>
      </c>
      <c r="AR25" s="76"/>
      <c r="AS25" s="76"/>
      <c r="AT25" s="106" t="e">
        <f t="shared" si="17"/>
        <v>#DIV/0!</v>
      </c>
      <c r="AU25" s="108"/>
      <c r="AV25" s="77"/>
      <c r="AW25" s="78" t="e">
        <f t="shared" si="18"/>
        <v>#DIV/0!</v>
      </c>
      <c r="AX25" s="72"/>
      <c r="AY25" s="78" t="e">
        <f t="shared" si="19"/>
        <v>#DIV/0!</v>
      </c>
      <c r="AZ25" s="72"/>
      <c r="BA25" s="78" t="e">
        <f t="shared" si="20"/>
        <v>#DIV/0!</v>
      </c>
      <c r="BB25" s="72"/>
      <c r="BC25" s="79" t="e">
        <f t="shared" si="21"/>
        <v>#DIV/0!</v>
      </c>
      <c r="BD25" s="142">
        <f t="shared" si="22"/>
        <v>0</v>
      </c>
      <c r="BE25" s="81">
        <f t="shared" si="23"/>
        <v>0</v>
      </c>
      <c r="BF25" s="81">
        <f t="shared" si="24"/>
        <v>0</v>
      </c>
      <c r="BG25" s="81"/>
      <c r="BH25" s="81"/>
      <c r="BI25" s="109" t="e">
        <f t="shared" si="25"/>
        <v>#DIV/0!</v>
      </c>
      <c r="BJ25" s="93"/>
      <c r="BK25" s="77"/>
      <c r="BL25" s="78" t="e">
        <f t="shared" si="26"/>
        <v>#DIV/0!</v>
      </c>
      <c r="BM25" s="72"/>
      <c r="BN25" s="78" t="e">
        <f t="shared" si="27"/>
        <v>#DIV/0!</v>
      </c>
      <c r="BO25" s="72"/>
      <c r="BP25" s="78" t="e">
        <f t="shared" si="28"/>
        <v>#DIV/0!</v>
      </c>
      <c r="BQ25" s="72"/>
      <c r="BR25" s="79" t="e">
        <f t="shared" si="29"/>
        <v>#DIV/0!</v>
      </c>
      <c r="BS25" s="142">
        <f t="shared" si="30"/>
        <v>0</v>
      </c>
      <c r="BT25" s="80">
        <f t="shared" si="31"/>
        <v>0</v>
      </c>
      <c r="BU25" s="82" t="e">
        <f t="shared" si="32"/>
        <v>#DIV/0!</v>
      </c>
      <c r="BV25" s="83">
        <f t="shared" si="33"/>
        <v>0</v>
      </c>
      <c r="BW25" s="84" t="e">
        <f t="shared" si="34"/>
        <v>#DIV/0!</v>
      </c>
      <c r="BX25" s="22" t="e">
        <f t="shared" si="35"/>
        <v>#DIV/0!</v>
      </c>
    </row>
    <row r="26" spans="1:76" ht="26.25" customHeight="1" thickBot="1">
      <c r="A26" s="96" t="s">
        <v>49</v>
      </c>
      <c r="B26" s="68">
        <f>B12+B18</f>
        <v>108738</v>
      </c>
      <c r="C26" s="57">
        <f>C12+C18</f>
        <v>110205</v>
      </c>
      <c r="D26" s="57">
        <f t="shared" si="37"/>
        <v>101.3491143850356</v>
      </c>
      <c r="E26" s="58">
        <f t="shared" si="0"/>
        <v>32.92296018354763</v>
      </c>
      <c r="F26" s="57">
        <f>F12+F18</f>
        <v>118076</v>
      </c>
      <c r="G26" s="57">
        <f>G12+G18</f>
        <v>118264</v>
      </c>
      <c r="H26" s="57">
        <f t="shared" si="38"/>
        <v>100.15921948575495</v>
      </c>
      <c r="I26" s="58">
        <f t="shared" si="1"/>
        <v>34.9949400200032</v>
      </c>
      <c r="J26" s="57">
        <f>J12+J18</f>
        <v>140128.8616</v>
      </c>
      <c r="K26" s="57">
        <f>K12+K18</f>
        <v>133676.73889</v>
      </c>
      <c r="L26" s="57">
        <f t="shared" si="39"/>
        <v>95.3955790146803</v>
      </c>
      <c r="M26" s="59">
        <f t="shared" si="2"/>
        <v>36.73145047890028</v>
      </c>
      <c r="N26" s="60">
        <f t="shared" si="3"/>
        <v>23471.738890000008</v>
      </c>
      <c r="O26" s="60">
        <f t="shared" si="4"/>
        <v>15412.738890000008</v>
      </c>
      <c r="P26" s="61">
        <f t="shared" si="40"/>
        <v>1.2129825224808313</v>
      </c>
      <c r="Q26" s="61">
        <f t="shared" si="41"/>
        <v>1.1303248570148143</v>
      </c>
      <c r="R26" s="57">
        <f>R12+R18</f>
        <v>127192.4</v>
      </c>
      <c r="S26" s="62">
        <f>S12+S18</f>
        <v>25768.39723</v>
      </c>
      <c r="T26" s="57">
        <f>T12+T18</f>
        <v>56910.91159</v>
      </c>
      <c r="U26" s="57">
        <f>U12+U18</f>
        <v>83531.60488</v>
      </c>
      <c r="V26" s="57">
        <f>V12+V18</f>
        <v>114967.91999999998</v>
      </c>
      <c r="W26" s="57">
        <f t="shared" si="42"/>
        <v>90.38898550542326</v>
      </c>
      <c r="X26" s="59">
        <f t="shared" si="5"/>
        <v>37.39622894934027</v>
      </c>
      <c r="Y26" s="57">
        <f t="shared" si="6"/>
        <v>-3296.0800000000163</v>
      </c>
      <c r="Z26" s="57">
        <f t="shared" si="7"/>
        <v>-18708.818890000024</v>
      </c>
      <c r="AA26" s="61">
        <f t="shared" si="36"/>
        <v>0.9721294730433605</v>
      </c>
      <c r="AB26" s="61">
        <f t="shared" si="8"/>
        <v>0.8600443200114632</v>
      </c>
      <c r="AC26" s="57">
        <f>AC12+AC18</f>
        <v>152800.8</v>
      </c>
      <c r="AD26" s="62">
        <f>AD12+AD18</f>
        <v>63682.157479999994</v>
      </c>
      <c r="AE26" s="63">
        <f t="shared" si="9"/>
        <v>0.4167658643148465</v>
      </c>
      <c r="AF26" s="57">
        <f>AF12+AF18</f>
        <v>0</v>
      </c>
      <c r="AG26" s="63">
        <f t="shared" si="10"/>
        <v>0</v>
      </c>
      <c r="AH26" s="57">
        <f>AH12+AH18</f>
        <v>0</v>
      </c>
      <c r="AI26" s="63">
        <f t="shared" si="11"/>
        <v>0</v>
      </c>
      <c r="AJ26" s="57">
        <f>AJ12+AJ18</f>
        <v>0</v>
      </c>
      <c r="AK26" s="64">
        <f t="shared" si="12"/>
        <v>0.4167658643148465</v>
      </c>
      <c r="AL26" s="59">
        <f t="shared" si="13"/>
        <v>35.14682948365965</v>
      </c>
      <c r="AM26" s="65">
        <f t="shared" si="14"/>
        <v>37913.76024999999</v>
      </c>
      <c r="AN26" s="65">
        <f t="shared" si="15"/>
        <v>-56910.91159</v>
      </c>
      <c r="AO26" s="65"/>
      <c r="AP26" s="65"/>
      <c r="AQ26" s="61">
        <f t="shared" si="16"/>
        <v>2.4713278405169943</v>
      </c>
      <c r="AR26" s="61"/>
      <c r="AS26" s="61"/>
      <c r="AT26" s="103">
        <f t="shared" si="17"/>
        <v>0</v>
      </c>
      <c r="AU26" s="67">
        <f>AU12+AU18</f>
        <v>122614.28708000001</v>
      </c>
      <c r="AV26" s="62">
        <f>AV12+AV18</f>
        <v>53238.43821000001</v>
      </c>
      <c r="AW26" s="63">
        <f t="shared" si="18"/>
        <v>0.43419441141687226</v>
      </c>
      <c r="AX26" s="57">
        <f>AX12+AX18</f>
        <v>0</v>
      </c>
      <c r="AY26" s="63">
        <f t="shared" si="19"/>
        <v>0</v>
      </c>
      <c r="AZ26" s="57">
        <f>AZ12+AZ18</f>
        <v>0</v>
      </c>
      <c r="BA26" s="63">
        <f t="shared" si="20"/>
        <v>0</v>
      </c>
      <c r="BB26" s="57">
        <f>BB12+BB18</f>
        <v>0</v>
      </c>
      <c r="BC26" s="64">
        <f t="shared" si="21"/>
        <v>0.43419441141687226</v>
      </c>
      <c r="BD26" s="59">
        <f t="shared" si="22"/>
        <v>27.26618426646606</v>
      </c>
      <c r="BE26" s="57">
        <f t="shared" si="23"/>
        <v>-10443.719269999987</v>
      </c>
      <c r="BF26" s="57">
        <f t="shared" si="24"/>
        <v>-35.14682948365965</v>
      </c>
      <c r="BG26" s="57"/>
      <c r="BH26" s="57"/>
      <c r="BI26" s="66">
        <f t="shared" si="25"/>
        <v>0.8360024270019442</v>
      </c>
      <c r="BJ26" s="68">
        <f>BJ12+BJ18</f>
        <v>129871.75</v>
      </c>
      <c r="BK26" s="62">
        <f>BK12+BK18</f>
        <v>69870.68218999999</v>
      </c>
      <c r="BL26" s="63">
        <f t="shared" si="26"/>
        <v>0.5379975413436717</v>
      </c>
      <c r="BM26" s="57">
        <f>BM12+BM18</f>
        <v>0</v>
      </c>
      <c r="BN26" s="63">
        <f t="shared" si="27"/>
        <v>0</v>
      </c>
      <c r="BO26" s="57">
        <f>BO12+BO18</f>
        <v>0</v>
      </c>
      <c r="BP26" s="63">
        <f t="shared" si="28"/>
        <v>0</v>
      </c>
      <c r="BQ26" s="57">
        <f>BQ12+BQ18</f>
        <v>0</v>
      </c>
      <c r="BR26" s="64">
        <f t="shared" si="29"/>
        <v>0.5379975413436717</v>
      </c>
      <c r="BS26" s="59">
        <f t="shared" si="30"/>
        <v>30.204989830376856</v>
      </c>
      <c r="BT26" s="65">
        <f t="shared" si="31"/>
        <v>6188.524709999998</v>
      </c>
      <c r="BU26" s="69">
        <f t="shared" si="32"/>
        <v>1.0971783142231568</v>
      </c>
      <c r="BV26" s="70">
        <f t="shared" si="33"/>
        <v>16632.243979999985</v>
      </c>
      <c r="BW26" s="71">
        <f t="shared" si="34"/>
        <v>1.3124104413881148</v>
      </c>
      <c r="BX26" s="17" t="e">
        <f t="shared" si="35"/>
        <v>#DIV/0!</v>
      </c>
    </row>
    <row r="27" spans="1:76" ht="20.25" customHeight="1">
      <c r="A27" s="97" t="s">
        <v>50</v>
      </c>
      <c r="B27" s="43">
        <v>11588</v>
      </c>
      <c r="C27" s="30">
        <v>11588</v>
      </c>
      <c r="D27" s="30">
        <f t="shared" si="37"/>
        <v>100</v>
      </c>
      <c r="E27" s="31">
        <f t="shared" si="0"/>
        <v>3.4618326083839204</v>
      </c>
      <c r="F27" s="30">
        <v>12784</v>
      </c>
      <c r="G27" s="30">
        <v>12784</v>
      </c>
      <c r="H27" s="30">
        <f t="shared" si="38"/>
        <v>100</v>
      </c>
      <c r="I27" s="31">
        <f t="shared" si="1"/>
        <v>3.782852881821356</v>
      </c>
      <c r="J27" s="30">
        <v>14739</v>
      </c>
      <c r="K27" s="30">
        <v>14739</v>
      </c>
      <c r="L27" s="30">
        <f t="shared" si="39"/>
        <v>100</v>
      </c>
      <c r="M27" s="32">
        <f t="shared" si="2"/>
        <v>4.04995553530077</v>
      </c>
      <c r="N27" s="33">
        <f t="shared" si="3"/>
        <v>3151</v>
      </c>
      <c r="O27" s="33">
        <f t="shared" si="4"/>
        <v>1955</v>
      </c>
      <c r="P27" s="34">
        <f t="shared" si="40"/>
        <v>1.2719192267863306</v>
      </c>
      <c r="Q27" s="34">
        <f t="shared" si="41"/>
        <v>1.1529255319148937</v>
      </c>
      <c r="R27" s="30">
        <v>16095</v>
      </c>
      <c r="S27" s="35">
        <v>4026</v>
      </c>
      <c r="T27" s="30">
        <v>10949</v>
      </c>
      <c r="U27" s="30">
        <v>14646</v>
      </c>
      <c r="V27" s="30">
        <v>16095</v>
      </c>
      <c r="W27" s="30">
        <f t="shared" si="42"/>
        <v>100</v>
      </c>
      <c r="X27" s="32">
        <f t="shared" si="5"/>
        <v>5.235306552816053</v>
      </c>
      <c r="Y27" s="30">
        <f t="shared" si="6"/>
        <v>3311</v>
      </c>
      <c r="Z27" s="30">
        <f t="shared" si="7"/>
        <v>1356</v>
      </c>
      <c r="AA27" s="34">
        <f t="shared" si="36"/>
        <v>1.2589956195244054</v>
      </c>
      <c r="AB27" s="34">
        <f t="shared" si="8"/>
        <v>1.092000814166497</v>
      </c>
      <c r="AC27" s="30">
        <v>36047</v>
      </c>
      <c r="AD27" s="35">
        <v>19959.2</v>
      </c>
      <c r="AE27" s="36">
        <f t="shared" si="9"/>
        <v>0.5536993369767248</v>
      </c>
      <c r="AF27" s="30"/>
      <c r="AG27" s="36">
        <f t="shared" si="10"/>
        <v>0</v>
      </c>
      <c r="AH27" s="30"/>
      <c r="AI27" s="36">
        <f t="shared" si="11"/>
        <v>0</v>
      </c>
      <c r="AJ27" s="30"/>
      <c r="AK27" s="37">
        <f t="shared" si="12"/>
        <v>0.5536993369767248</v>
      </c>
      <c r="AL27" s="32">
        <f t="shared" si="13"/>
        <v>11.015685190166076</v>
      </c>
      <c r="AM27" s="38">
        <f t="shared" si="14"/>
        <v>15933.2</v>
      </c>
      <c r="AN27" s="38">
        <f t="shared" si="15"/>
        <v>-10949</v>
      </c>
      <c r="AO27" s="38"/>
      <c r="AP27" s="38"/>
      <c r="AQ27" s="34">
        <f t="shared" si="16"/>
        <v>4.957575757575758</v>
      </c>
      <c r="AR27" s="34"/>
      <c r="AS27" s="34"/>
      <c r="AT27" s="104">
        <f t="shared" si="17"/>
        <v>0</v>
      </c>
      <c r="AU27" s="51">
        <v>40246</v>
      </c>
      <c r="AV27" s="35">
        <v>26684</v>
      </c>
      <c r="AW27" s="36">
        <f t="shared" si="18"/>
        <v>0.6630224121651841</v>
      </c>
      <c r="AX27" s="30"/>
      <c r="AY27" s="36">
        <f t="shared" si="19"/>
        <v>0</v>
      </c>
      <c r="AZ27" s="30"/>
      <c r="BA27" s="36">
        <f t="shared" si="20"/>
        <v>0</v>
      </c>
      <c r="BB27" s="30"/>
      <c r="BC27" s="37">
        <f t="shared" si="21"/>
        <v>0.6630224121651841</v>
      </c>
      <c r="BD27" s="32">
        <f t="shared" si="22"/>
        <v>13.666269812357449</v>
      </c>
      <c r="BE27" s="55">
        <f t="shared" si="23"/>
        <v>6724.799999999999</v>
      </c>
      <c r="BF27" s="55">
        <f t="shared" si="24"/>
        <v>-11.015685190166076</v>
      </c>
      <c r="BG27" s="55"/>
      <c r="BH27" s="55"/>
      <c r="BI27" s="48">
        <f t="shared" si="25"/>
        <v>1.3369273317567838</v>
      </c>
      <c r="BJ27" s="43">
        <v>42258</v>
      </c>
      <c r="BK27" s="35">
        <v>23104.6</v>
      </c>
      <c r="BL27" s="36">
        <f t="shared" si="26"/>
        <v>0.5467509110700932</v>
      </c>
      <c r="BM27" s="30"/>
      <c r="BN27" s="36">
        <f t="shared" si="27"/>
        <v>0</v>
      </c>
      <c r="BO27" s="30"/>
      <c r="BP27" s="36">
        <f t="shared" si="28"/>
        <v>0</v>
      </c>
      <c r="BQ27" s="30"/>
      <c r="BR27" s="37">
        <f t="shared" si="29"/>
        <v>0.5467509110700932</v>
      </c>
      <c r="BS27" s="32">
        <f t="shared" si="30"/>
        <v>9.988083501706614</v>
      </c>
      <c r="BT27" s="38">
        <f t="shared" si="31"/>
        <v>3145.399999999998</v>
      </c>
      <c r="BU27" s="39">
        <f t="shared" si="32"/>
        <v>1.1575914866327306</v>
      </c>
      <c r="BV27" s="40">
        <f t="shared" si="33"/>
        <v>-3579.4000000000015</v>
      </c>
      <c r="BW27" s="41">
        <f t="shared" si="34"/>
        <v>0.8658596912007195</v>
      </c>
      <c r="BX27" s="22" t="e">
        <f t="shared" si="35"/>
        <v>#DIV/0!</v>
      </c>
    </row>
    <row r="28" spans="1:76" ht="22.5" customHeight="1">
      <c r="A28" s="98" t="s">
        <v>51</v>
      </c>
      <c r="B28" s="44">
        <v>67560.67732</v>
      </c>
      <c r="C28" s="18">
        <v>63314.36077</v>
      </c>
      <c r="D28" s="18">
        <f t="shared" si="37"/>
        <v>93.71481056963447</v>
      </c>
      <c r="E28" s="19">
        <f t="shared" si="0"/>
        <v>18.914715109817887</v>
      </c>
      <c r="F28" s="18">
        <v>41067.01952</v>
      </c>
      <c r="G28" s="18">
        <v>33721.20332</v>
      </c>
      <c r="H28" s="18">
        <f t="shared" si="38"/>
        <v>82.11261424408333</v>
      </c>
      <c r="I28" s="19">
        <f t="shared" si="1"/>
        <v>9.978281536103403</v>
      </c>
      <c r="J28" s="18">
        <v>45622.08209</v>
      </c>
      <c r="K28" s="18">
        <v>44589.3791</v>
      </c>
      <c r="L28" s="18">
        <f t="shared" si="39"/>
        <v>97.73639662485644</v>
      </c>
      <c r="M28" s="20">
        <f t="shared" si="2"/>
        <v>12.252188255761547</v>
      </c>
      <c r="N28" s="21">
        <f t="shared" si="3"/>
        <v>-18724.98167</v>
      </c>
      <c r="O28" s="21">
        <f t="shared" si="4"/>
        <v>10868.175779999998</v>
      </c>
      <c r="P28" s="22">
        <f t="shared" si="40"/>
        <v>0.7042537989442612</v>
      </c>
      <c r="Q28" s="22">
        <f t="shared" si="41"/>
        <v>1.3222950164875669</v>
      </c>
      <c r="R28" s="18">
        <v>21330.1</v>
      </c>
      <c r="S28" s="23">
        <v>2232.22152</v>
      </c>
      <c r="T28" s="18">
        <v>5917.714</v>
      </c>
      <c r="U28" s="18">
        <v>10846.68271</v>
      </c>
      <c r="V28" s="18">
        <v>20301.34</v>
      </c>
      <c r="W28" s="18">
        <f t="shared" si="42"/>
        <v>95.17695650747066</v>
      </c>
      <c r="X28" s="20">
        <f t="shared" si="5"/>
        <v>6.603525214846018</v>
      </c>
      <c r="Y28" s="18">
        <f t="shared" si="6"/>
        <v>-13419.86332</v>
      </c>
      <c r="Z28" s="18">
        <f t="shared" si="7"/>
        <v>-24288.039099999998</v>
      </c>
      <c r="AA28" s="22">
        <f t="shared" si="36"/>
        <v>0.6020348623786893</v>
      </c>
      <c r="AB28" s="22">
        <f t="shared" si="8"/>
        <v>0.4552954180965485</v>
      </c>
      <c r="AC28" s="18">
        <v>42869.62</v>
      </c>
      <c r="AD28" s="23">
        <v>14747.19358</v>
      </c>
      <c r="AE28" s="24">
        <f t="shared" si="9"/>
        <v>0.3440010333658194</v>
      </c>
      <c r="AF28" s="18"/>
      <c r="AG28" s="24">
        <f t="shared" si="10"/>
        <v>0</v>
      </c>
      <c r="AH28" s="18"/>
      <c r="AI28" s="24">
        <f t="shared" si="11"/>
        <v>0</v>
      </c>
      <c r="AJ28" s="18"/>
      <c r="AK28" s="25">
        <f t="shared" si="12"/>
        <v>0.3440010333658194</v>
      </c>
      <c r="AL28" s="20">
        <f t="shared" si="13"/>
        <v>8.139125912647712</v>
      </c>
      <c r="AM28" s="26">
        <f t="shared" si="14"/>
        <v>12514.97206</v>
      </c>
      <c r="AN28" s="26">
        <f t="shared" si="15"/>
        <v>-5917.714</v>
      </c>
      <c r="AO28" s="26"/>
      <c r="AP28" s="26"/>
      <c r="AQ28" s="22">
        <f t="shared" si="16"/>
        <v>6.60650990408873</v>
      </c>
      <c r="AR28" s="22"/>
      <c r="AS28" s="22"/>
      <c r="AT28" s="105">
        <f t="shared" si="17"/>
        <v>0</v>
      </c>
      <c r="AU28" s="52">
        <v>145795.29504</v>
      </c>
      <c r="AV28" s="23">
        <v>9282.10352</v>
      </c>
      <c r="AW28" s="24">
        <f t="shared" si="18"/>
        <v>0.06366531593117176</v>
      </c>
      <c r="AX28" s="18"/>
      <c r="AY28" s="24">
        <f t="shared" si="19"/>
        <v>0</v>
      </c>
      <c r="AZ28" s="18"/>
      <c r="BA28" s="24">
        <f t="shared" si="20"/>
        <v>0</v>
      </c>
      <c r="BB28" s="18"/>
      <c r="BC28" s="25">
        <f t="shared" si="21"/>
        <v>0.06366531593117176</v>
      </c>
      <c r="BD28" s="20">
        <f t="shared" si="22"/>
        <v>4.7538499149510125</v>
      </c>
      <c r="BE28" s="56">
        <f t="shared" si="23"/>
        <v>-5465.090059999999</v>
      </c>
      <c r="BF28" s="56">
        <f t="shared" si="24"/>
        <v>-8.139125912647712</v>
      </c>
      <c r="BG28" s="56"/>
      <c r="BH28" s="56"/>
      <c r="BI28" s="49">
        <f t="shared" si="25"/>
        <v>0.6294149100062197</v>
      </c>
      <c r="BJ28" s="44">
        <v>69658.62919</v>
      </c>
      <c r="BK28" s="23">
        <v>41711.68946</v>
      </c>
      <c r="BL28" s="24">
        <f t="shared" si="26"/>
        <v>0.5988014686052423</v>
      </c>
      <c r="BM28" s="18"/>
      <c r="BN28" s="24">
        <f t="shared" si="27"/>
        <v>0</v>
      </c>
      <c r="BO28" s="18"/>
      <c r="BP28" s="24">
        <f t="shared" si="28"/>
        <v>0</v>
      </c>
      <c r="BQ28" s="18"/>
      <c r="BR28" s="25">
        <f t="shared" si="29"/>
        <v>0.5988014686052423</v>
      </c>
      <c r="BS28" s="20">
        <f t="shared" si="30"/>
        <v>18.031900025264914</v>
      </c>
      <c r="BT28" s="26">
        <f t="shared" si="31"/>
        <v>26964.495880000002</v>
      </c>
      <c r="BU28" s="27">
        <f t="shared" si="32"/>
        <v>2.828449306895177</v>
      </c>
      <c r="BV28" s="28">
        <f t="shared" si="33"/>
        <v>32429.58594</v>
      </c>
      <c r="BW28" s="29">
        <f t="shared" si="34"/>
        <v>4.493775507903407</v>
      </c>
      <c r="BX28" s="22" t="e">
        <f t="shared" si="35"/>
        <v>#DIV/0!</v>
      </c>
    </row>
    <row r="29" spans="1:76" ht="20.25" customHeight="1">
      <c r="A29" s="98" t="s">
        <v>52</v>
      </c>
      <c r="B29" s="44">
        <v>153127.4</v>
      </c>
      <c r="C29" s="18">
        <v>152009.6</v>
      </c>
      <c r="D29" s="18">
        <f t="shared" si="37"/>
        <v>99.2700196045907</v>
      </c>
      <c r="E29" s="19">
        <f t="shared" si="0"/>
        <v>45.411787199464655</v>
      </c>
      <c r="F29" s="18">
        <v>175797.3</v>
      </c>
      <c r="G29" s="18">
        <v>174175.01592</v>
      </c>
      <c r="H29" s="18">
        <f t="shared" si="38"/>
        <v>99.07718487144001</v>
      </c>
      <c r="I29" s="19">
        <f t="shared" si="1"/>
        <v>51.53930388878697</v>
      </c>
      <c r="J29" s="18">
        <v>173163.4</v>
      </c>
      <c r="K29" s="18">
        <v>170029.42003</v>
      </c>
      <c r="L29" s="18">
        <f t="shared" si="39"/>
        <v>98.19016029368794</v>
      </c>
      <c r="M29" s="20">
        <f t="shared" si="2"/>
        <v>46.720373893376625</v>
      </c>
      <c r="N29" s="21">
        <f t="shared" si="3"/>
        <v>18019.820030000003</v>
      </c>
      <c r="O29" s="21">
        <f t="shared" si="4"/>
        <v>-4145.595889999997</v>
      </c>
      <c r="P29" s="22">
        <f t="shared" si="40"/>
        <v>1.1185439605788055</v>
      </c>
      <c r="Q29" s="22">
        <f t="shared" si="41"/>
        <v>0.9761986765547126</v>
      </c>
      <c r="R29" s="18">
        <v>156682.5</v>
      </c>
      <c r="S29" s="23">
        <v>32813.65226</v>
      </c>
      <c r="T29" s="18">
        <v>84283.81546</v>
      </c>
      <c r="U29" s="18">
        <v>111336.16189</v>
      </c>
      <c r="V29" s="18">
        <v>155568.8</v>
      </c>
      <c r="W29" s="18">
        <f t="shared" si="42"/>
        <v>99.28919949579563</v>
      </c>
      <c r="X29" s="20">
        <f t="shared" si="5"/>
        <v>50.602693883425275</v>
      </c>
      <c r="Y29" s="18">
        <f t="shared" si="6"/>
        <v>-18606.215920000017</v>
      </c>
      <c r="Z29" s="18">
        <f t="shared" si="7"/>
        <v>-14460.62003000002</v>
      </c>
      <c r="AA29" s="22">
        <f t="shared" si="36"/>
        <v>0.8931751731342111</v>
      </c>
      <c r="AB29" s="22">
        <f t="shared" si="8"/>
        <v>0.9149522475142914</v>
      </c>
      <c r="AC29" s="18">
        <v>142197.2</v>
      </c>
      <c r="AD29" s="23">
        <v>80981.57642</v>
      </c>
      <c r="AE29" s="24">
        <f t="shared" si="9"/>
        <v>0.5695019059447021</v>
      </c>
      <c r="AF29" s="18"/>
      <c r="AG29" s="24">
        <f t="shared" si="10"/>
        <v>0</v>
      </c>
      <c r="AH29" s="18"/>
      <c r="AI29" s="24">
        <f t="shared" si="11"/>
        <v>0</v>
      </c>
      <c r="AJ29" s="18"/>
      <c r="AK29" s="25">
        <f t="shared" si="12"/>
        <v>0.5695019059447021</v>
      </c>
      <c r="AL29" s="20">
        <f t="shared" si="13"/>
        <v>44.69455449347149</v>
      </c>
      <c r="AM29" s="26">
        <f t="shared" si="14"/>
        <v>48167.924159999995</v>
      </c>
      <c r="AN29" s="26">
        <f t="shared" si="15"/>
        <v>-84283.81546</v>
      </c>
      <c r="AO29" s="26"/>
      <c r="AP29" s="26"/>
      <c r="AQ29" s="22">
        <f t="shared" si="16"/>
        <v>2.4679232832218716</v>
      </c>
      <c r="AR29" s="22"/>
      <c r="AS29" s="22"/>
      <c r="AT29" s="105">
        <f t="shared" si="17"/>
        <v>0</v>
      </c>
      <c r="AU29" s="52">
        <v>163132</v>
      </c>
      <c r="AV29" s="23">
        <v>97361</v>
      </c>
      <c r="AW29" s="24">
        <f t="shared" si="18"/>
        <v>0.5968234313316824</v>
      </c>
      <c r="AX29" s="18"/>
      <c r="AY29" s="24">
        <f t="shared" si="19"/>
        <v>0</v>
      </c>
      <c r="AZ29" s="18"/>
      <c r="BA29" s="24">
        <f t="shared" si="20"/>
        <v>0</v>
      </c>
      <c r="BB29" s="18"/>
      <c r="BC29" s="25">
        <f t="shared" si="21"/>
        <v>0.5968234313316824</v>
      </c>
      <c r="BD29" s="20">
        <f t="shared" si="22"/>
        <v>49.86365219610753</v>
      </c>
      <c r="BE29" s="56">
        <f t="shared" si="23"/>
        <v>16379.423580000002</v>
      </c>
      <c r="BF29" s="56">
        <f t="shared" si="24"/>
        <v>-44.69455449347149</v>
      </c>
      <c r="BG29" s="56"/>
      <c r="BH29" s="56"/>
      <c r="BI29" s="49">
        <f t="shared" si="25"/>
        <v>1.2022611105401348</v>
      </c>
      <c r="BJ29" s="44">
        <v>169768.6</v>
      </c>
      <c r="BK29" s="23">
        <v>89322.338</v>
      </c>
      <c r="BL29" s="24">
        <f t="shared" si="26"/>
        <v>0.5261416893347769</v>
      </c>
      <c r="BM29" s="18"/>
      <c r="BN29" s="24">
        <f t="shared" si="27"/>
        <v>0</v>
      </c>
      <c r="BO29" s="18"/>
      <c r="BP29" s="24">
        <f t="shared" si="28"/>
        <v>0</v>
      </c>
      <c r="BQ29" s="18"/>
      <c r="BR29" s="25">
        <f t="shared" si="29"/>
        <v>0.5261416893347769</v>
      </c>
      <c r="BS29" s="20">
        <f t="shared" si="30"/>
        <v>38.613911104787</v>
      </c>
      <c r="BT29" s="26">
        <f t="shared" si="31"/>
        <v>8340.761580000006</v>
      </c>
      <c r="BU29" s="27">
        <f t="shared" si="32"/>
        <v>1.102995791743319</v>
      </c>
      <c r="BV29" s="28">
        <f t="shared" si="33"/>
        <v>-8038.661999999997</v>
      </c>
      <c r="BW29" s="29">
        <f t="shared" si="34"/>
        <v>0.9174344758168055</v>
      </c>
      <c r="BX29" s="22" t="e">
        <f t="shared" si="35"/>
        <v>#DIV/0!</v>
      </c>
    </row>
    <row r="30" spans="1:76" ht="20.25" customHeight="1">
      <c r="A30" s="98" t="s">
        <v>53</v>
      </c>
      <c r="B30" s="44">
        <v>1118.3</v>
      </c>
      <c r="C30" s="18">
        <v>874.467</v>
      </c>
      <c r="D30" s="18">
        <f t="shared" si="37"/>
        <v>78.19610122507378</v>
      </c>
      <c r="E30" s="19">
        <f t="shared" si="0"/>
        <v>0.2612407987189905</v>
      </c>
      <c r="F30" s="18">
        <v>1137.343</v>
      </c>
      <c r="G30" s="18">
        <v>1136.33957</v>
      </c>
      <c r="H30" s="18">
        <f t="shared" si="38"/>
        <v>99.91177419652647</v>
      </c>
      <c r="I30" s="19">
        <f t="shared" si="1"/>
        <v>0.33624885928521125</v>
      </c>
      <c r="J30" s="18">
        <v>1185.18</v>
      </c>
      <c r="K30" s="18">
        <v>1176.82142</v>
      </c>
      <c r="L30" s="18">
        <f t="shared" si="39"/>
        <v>99.29474172699506</v>
      </c>
      <c r="M30" s="20">
        <f t="shared" si="2"/>
        <v>0.3233648432043905</v>
      </c>
      <c r="N30" s="21">
        <f t="shared" si="3"/>
        <v>302.35442</v>
      </c>
      <c r="O30" s="21">
        <f t="shared" si="4"/>
        <v>40.481849999999895</v>
      </c>
      <c r="P30" s="22">
        <f t="shared" si="40"/>
        <v>1.345758524907172</v>
      </c>
      <c r="Q30" s="22">
        <f t="shared" si="41"/>
        <v>1.035624782475893</v>
      </c>
      <c r="R30" s="18">
        <v>1101.25</v>
      </c>
      <c r="S30" s="23">
        <v>150.2</v>
      </c>
      <c r="T30" s="18">
        <v>421.54599</v>
      </c>
      <c r="U30" s="18">
        <v>622.50066</v>
      </c>
      <c r="V30" s="18">
        <v>1096.24</v>
      </c>
      <c r="W30" s="18">
        <f t="shared" si="42"/>
        <v>99.54506242905788</v>
      </c>
      <c r="X30" s="20">
        <f t="shared" si="5"/>
        <v>0.356579835691772</v>
      </c>
      <c r="Y30" s="18">
        <f t="shared" si="6"/>
        <v>-40.099570000000085</v>
      </c>
      <c r="Z30" s="18">
        <f t="shared" si="7"/>
        <v>-80.58141999999998</v>
      </c>
      <c r="AA30" s="22">
        <f t="shared" si="36"/>
        <v>0.964711631048807</v>
      </c>
      <c r="AB30" s="22">
        <f t="shared" si="8"/>
        <v>0.93152621236279</v>
      </c>
      <c r="AC30" s="18">
        <v>494</v>
      </c>
      <c r="AD30" s="23">
        <v>1304.832</v>
      </c>
      <c r="AE30" s="24">
        <f t="shared" si="9"/>
        <v>2.64136032388664</v>
      </c>
      <c r="AF30" s="18"/>
      <c r="AG30" s="24">
        <f t="shared" si="10"/>
        <v>0</v>
      </c>
      <c r="AH30" s="18"/>
      <c r="AI30" s="24">
        <f t="shared" si="11"/>
        <v>0</v>
      </c>
      <c r="AJ30" s="18"/>
      <c r="AK30" s="25">
        <f t="shared" si="12"/>
        <v>2.64136032388664</v>
      </c>
      <c r="AL30" s="20">
        <f t="shared" si="13"/>
        <v>0.7201500329699979</v>
      </c>
      <c r="AM30" s="26">
        <f t="shared" si="14"/>
        <v>1154.632</v>
      </c>
      <c r="AN30" s="26">
        <f t="shared" si="15"/>
        <v>-421.54599</v>
      </c>
      <c r="AO30" s="26"/>
      <c r="AP30" s="26"/>
      <c r="AQ30" s="22">
        <f t="shared" si="16"/>
        <v>8.687296937416779</v>
      </c>
      <c r="AR30" s="22"/>
      <c r="AS30" s="22"/>
      <c r="AT30" s="105">
        <f t="shared" si="17"/>
        <v>0</v>
      </c>
      <c r="AU30" s="52">
        <v>9251.753</v>
      </c>
      <c r="AV30" s="23">
        <v>8928.253</v>
      </c>
      <c r="AW30" s="24">
        <f t="shared" si="18"/>
        <v>0.9650336536221839</v>
      </c>
      <c r="AX30" s="18"/>
      <c r="AY30" s="24">
        <f t="shared" si="19"/>
        <v>0</v>
      </c>
      <c r="AZ30" s="18"/>
      <c r="BA30" s="24">
        <f t="shared" si="20"/>
        <v>0</v>
      </c>
      <c r="BB30" s="18"/>
      <c r="BC30" s="25">
        <f t="shared" si="21"/>
        <v>0.9650336536221839</v>
      </c>
      <c r="BD30" s="20">
        <f t="shared" si="22"/>
        <v>4.572624585931264</v>
      </c>
      <c r="BE30" s="56">
        <f t="shared" si="23"/>
        <v>7623.421</v>
      </c>
      <c r="BF30" s="56">
        <f t="shared" si="24"/>
        <v>-0.7201500329699979</v>
      </c>
      <c r="BG30" s="56"/>
      <c r="BH30" s="56"/>
      <c r="BI30" s="49">
        <f t="shared" si="25"/>
        <v>6.842454047724152</v>
      </c>
      <c r="BJ30" s="44">
        <v>17724.22</v>
      </c>
      <c r="BK30" s="23">
        <v>7186.89486</v>
      </c>
      <c r="BL30" s="24">
        <f t="shared" si="26"/>
        <v>0.40548440834067734</v>
      </c>
      <c r="BM30" s="18"/>
      <c r="BN30" s="24">
        <f t="shared" si="27"/>
        <v>0</v>
      </c>
      <c r="BO30" s="18"/>
      <c r="BP30" s="24">
        <f t="shared" si="28"/>
        <v>0</v>
      </c>
      <c r="BQ30" s="18"/>
      <c r="BR30" s="25">
        <f t="shared" si="29"/>
        <v>0.40548440834067734</v>
      </c>
      <c r="BS30" s="20">
        <f t="shared" si="30"/>
        <v>3.106883736557485</v>
      </c>
      <c r="BT30" s="26">
        <f t="shared" si="31"/>
        <v>5882.06286</v>
      </c>
      <c r="BU30" s="27">
        <f t="shared" si="32"/>
        <v>5.507908190479694</v>
      </c>
      <c r="BV30" s="28">
        <f t="shared" si="33"/>
        <v>-1741.3581400000003</v>
      </c>
      <c r="BW30" s="29">
        <f t="shared" si="34"/>
        <v>0.8049609324466948</v>
      </c>
      <c r="BX30" s="22" t="e">
        <f t="shared" si="35"/>
        <v>#DIV/0!</v>
      </c>
    </row>
    <row r="31" spans="1:76" ht="30.75" customHeight="1" hidden="1">
      <c r="A31" s="98" t="s">
        <v>54</v>
      </c>
      <c r="B31" s="44">
        <v>0</v>
      </c>
      <c r="C31" s="18">
        <v>0</v>
      </c>
      <c r="D31" s="18" t="s">
        <v>55</v>
      </c>
      <c r="E31" s="19">
        <f t="shared" si="0"/>
        <v>0</v>
      </c>
      <c r="F31" s="18">
        <v>0</v>
      </c>
      <c r="G31" s="18">
        <v>0</v>
      </c>
      <c r="H31" s="18" t="s">
        <v>55</v>
      </c>
      <c r="I31" s="19" t="s">
        <v>55</v>
      </c>
      <c r="J31" s="18">
        <v>102.65125</v>
      </c>
      <c r="K31" s="18">
        <v>102.65125</v>
      </c>
      <c r="L31" s="18">
        <f t="shared" si="39"/>
        <v>100</v>
      </c>
      <c r="M31" s="20">
        <f t="shared" si="2"/>
        <v>0.02820632323380441</v>
      </c>
      <c r="N31" s="21">
        <f t="shared" si="3"/>
        <v>102.65125</v>
      </c>
      <c r="O31" s="21">
        <f t="shared" si="4"/>
        <v>102.65125</v>
      </c>
      <c r="P31" s="22" t="s">
        <v>55</v>
      </c>
      <c r="Q31" s="22" t="s">
        <v>55</v>
      </c>
      <c r="R31" s="18">
        <v>0</v>
      </c>
      <c r="S31" s="23">
        <v>0</v>
      </c>
      <c r="T31" s="18">
        <v>0</v>
      </c>
      <c r="U31" s="18">
        <v>0</v>
      </c>
      <c r="V31" s="18">
        <v>0</v>
      </c>
      <c r="W31" s="18"/>
      <c r="X31" s="20">
        <f t="shared" si="5"/>
        <v>0</v>
      </c>
      <c r="Y31" s="18">
        <f t="shared" si="6"/>
        <v>0</v>
      </c>
      <c r="Z31" s="18">
        <f t="shared" si="7"/>
        <v>-102.65125</v>
      </c>
      <c r="AA31" s="22"/>
      <c r="AB31" s="22">
        <f t="shared" si="8"/>
        <v>0</v>
      </c>
      <c r="AC31" s="18">
        <v>0</v>
      </c>
      <c r="AD31" s="23">
        <v>0</v>
      </c>
      <c r="AE31" s="24" t="e">
        <f t="shared" si="9"/>
        <v>#DIV/0!</v>
      </c>
      <c r="AF31" s="18"/>
      <c r="AG31" s="24" t="e">
        <f t="shared" si="10"/>
        <v>#DIV/0!</v>
      </c>
      <c r="AH31" s="18"/>
      <c r="AI31" s="24" t="e">
        <f t="shared" si="11"/>
        <v>#DIV/0!</v>
      </c>
      <c r="AJ31" s="18"/>
      <c r="AK31" s="25" t="e">
        <f t="shared" si="12"/>
        <v>#DIV/0!</v>
      </c>
      <c r="AL31" s="20">
        <f t="shared" si="13"/>
        <v>0</v>
      </c>
      <c r="AM31" s="26">
        <f t="shared" si="14"/>
        <v>0</v>
      </c>
      <c r="AN31" s="26">
        <f t="shared" si="15"/>
        <v>0</v>
      </c>
      <c r="AO31" s="26"/>
      <c r="AP31" s="26"/>
      <c r="AQ31" s="22" t="e">
        <f t="shared" si="16"/>
        <v>#DIV/0!</v>
      </c>
      <c r="AR31" s="22"/>
      <c r="AS31" s="22"/>
      <c r="AT31" s="105" t="e">
        <f t="shared" si="17"/>
        <v>#DIV/0!</v>
      </c>
      <c r="AU31" s="52">
        <v>0</v>
      </c>
      <c r="AV31" s="23">
        <v>0</v>
      </c>
      <c r="AW31" s="24" t="e">
        <f t="shared" si="18"/>
        <v>#DIV/0!</v>
      </c>
      <c r="AX31" s="18"/>
      <c r="AY31" s="24" t="e">
        <f t="shared" si="19"/>
        <v>#DIV/0!</v>
      </c>
      <c r="AZ31" s="18"/>
      <c r="BA31" s="24" t="e">
        <f t="shared" si="20"/>
        <v>#DIV/0!</v>
      </c>
      <c r="BB31" s="18"/>
      <c r="BC31" s="25" t="e">
        <f t="shared" si="21"/>
        <v>#DIV/0!</v>
      </c>
      <c r="BD31" s="20">
        <f t="shared" si="22"/>
        <v>0</v>
      </c>
      <c r="BE31" s="56">
        <f t="shared" si="23"/>
        <v>0</v>
      </c>
      <c r="BF31" s="56">
        <f t="shared" si="24"/>
        <v>0</v>
      </c>
      <c r="BG31" s="56"/>
      <c r="BH31" s="56"/>
      <c r="BI31" s="49" t="e">
        <f t="shared" si="25"/>
        <v>#DIV/0!</v>
      </c>
      <c r="BJ31" s="44"/>
      <c r="BK31" s="23"/>
      <c r="BL31" s="24" t="e">
        <f t="shared" si="26"/>
        <v>#DIV/0!</v>
      </c>
      <c r="BM31" s="18"/>
      <c r="BN31" s="24" t="e">
        <f t="shared" si="27"/>
        <v>#DIV/0!</v>
      </c>
      <c r="BO31" s="18"/>
      <c r="BP31" s="24" t="e">
        <f t="shared" si="28"/>
        <v>#DIV/0!</v>
      </c>
      <c r="BQ31" s="18"/>
      <c r="BR31" s="25" t="e">
        <f t="shared" si="29"/>
        <v>#DIV/0!</v>
      </c>
      <c r="BS31" s="20">
        <f t="shared" si="30"/>
        <v>0</v>
      </c>
      <c r="BT31" s="26">
        <f t="shared" si="31"/>
        <v>0</v>
      </c>
      <c r="BU31" s="27" t="e">
        <f t="shared" si="32"/>
        <v>#DIV/0!</v>
      </c>
      <c r="BV31" s="28">
        <f t="shared" si="33"/>
        <v>0</v>
      </c>
      <c r="BW31" s="29" t="e">
        <f t="shared" si="34"/>
        <v>#DIV/0!</v>
      </c>
      <c r="BX31" s="22" t="e">
        <f t="shared" si="35"/>
        <v>#DIV/0!</v>
      </c>
    </row>
    <row r="32" spans="1:76" ht="20.25" customHeight="1">
      <c r="A32" s="98" t="s">
        <v>56</v>
      </c>
      <c r="B32" s="44">
        <v>0</v>
      </c>
      <c r="C32" s="18">
        <v>0</v>
      </c>
      <c r="D32" s="18" t="s">
        <v>55</v>
      </c>
      <c r="E32" s="19">
        <f t="shared" si="0"/>
        <v>0</v>
      </c>
      <c r="F32" s="18">
        <v>500</v>
      </c>
      <c r="G32" s="18">
        <v>500</v>
      </c>
      <c r="H32" s="18">
        <f>G32/F32*100</f>
        <v>100</v>
      </c>
      <c r="I32" s="19">
        <f>G32/G$35*100</f>
        <v>0.1479526314855036</v>
      </c>
      <c r="J32" s="18">
        <v>500</v>
      </c>
      <c r="K32" s="18">
        <v>500</v>
      </c>
      <c r="L32" s="18">
        <f t="shared" si="39"/>
        <v>100</v>
      </c>
      <c r="M32" s="20">
        <f t="shared" si="2"/>
        <v>0.13738908797410848</v>
      </c>
      <c r="N32" s="21">
        <f t="shared" si="3"/>
        <v>500</v>
      </c>
      <c r="O32" s="21">
        <f t="shared" si="4"/>
        <v>0</v>
      </c>
      <c r="P32" s="22" t="s">
        <v>55</v>
      </c>
      <c r="Q32" s="22">
        <f>K32/G32</f>
        <v>1</v>
      </c>
      <c r="R32" s="18">
        <v>15</v>
      </c>
      <c r="S32" s="23">
        <v>0</v>
      </c>
      <c r="T32" s="18">
        <v>15</v>
      </c>
      <c r="U32" s="18">
        <v>15</v>
      </c>
      <c r="V32" s="18">
        <v>15</v>
      </c>
      <c r="W32" s="18">
        <f>V32/R32*100</f>
        <v>100</v>
      </c>
      <c r="X32" s="20">
        <f t="shared" si="5"/>
        <v>0.004879130058542454</v>
      </c>
      <c r="Y32" s="18">
        <f t="shared" si="6"/>
        <v>-485</v>
      </c>
      <c r="Z32" s="18">
        <f t="shared" si="7"/>
        <v>-485</v>
      </c>
      <c r="AA32" s="22">
        <f>V32/G32</f>
        <v>0.03</v>
      </c>
      <c r="AB32" s="22">
        <f t="shared" si="8"/>
        <v>0.03</v>
      </c>
      <c r="AC32" s="18">
        <v>675</v>
      </c>
      <c r="AD32" s="23">
        <v>516.1</v>
      </c>
      <c r="AE32" s="24">
        <f t="shared" si="9"/>
        <v>0.7645925925925926</v>
      </c>
      <c r="AF32" s="18"/>
      <c r="AG32" s="24">
        <f t="shared" si="10"/>
        <v>0</v>
      </c>
      <c r="AH32" s="18"/>
      <c r="AI32" s="24">
        <f t="shared" si="11"/>
        <v>0</v>
      </c>
      <c r="AJ32" s="18"/>
      <c r="AK32" s="25">
        <f t="shared" si="12"/>
        <v>0.7645925925925926</v>
      </c>
      <c r="AL32" s="20">
        <f t="shared" si="13"/>
        <v>0.2848408316287583</v>
      </c>
      <c r="AM32" s="26">
        <f t="shared" si="14"/>
        <v>516.1</v>
      </c>
      <c r="AN32" s="26">
        <f t="shared" si="15"/>
        <v>-15</v>
      </c>
      <c r="AO32" s="26"/>
      <c r="AP32" s="26"/>
      <c r="AQ32" s="22" t="e">
        <f t="shared" si="16"/>
        <v>#DIV/0!</v>
      </c>
      <c r="AR32" s="22"/>
      <c r="AS32" s="22"/>
      <c r="AT32" s="105">
        <f t="shared" si="17"/>
        <v>0</v>
      </c>
      <c r="AU32" s="52">
        <v>175</v>
      </c>
      <c r="AV32" s="23">
        <v>0</v>
      </c>
      <c r="AW32" s="24">
        <f t="shared" si="18"/>
        <v>0</v>
      </c>
      <c r="AX32" s="18"/>
      <c r="AY32" s="24">
        <f t="shared" si="19"/>
        <v>0</v>
      </c>
      <c r="AZ32" s="18"/>
      <c r="BA32" s="24">
        <f t="shared" si="20"/>
        <v>0</v>
      </c>
      <c r="BB32" s="18"/>
      <c r="BC32" s="25">
        <f t="shared" si="21"/>
        <v>0</v>
      </c>
      <c r="BD32" s="20">
        <f t="shared" si="22"/>
        <v>0</v>
      </c>
      <c r="BE32" s="56">
        <f t="shared" si="23"/>
        <v>-516.1</v>
      </c>
      <c r="BF32" s="56">
        <f t="shared" si="24"/>
        <v>-0.2848408316287583</v>
      </c>
      <c r="BG32" s="56"/>
      <c r="BH32" s="56"/>
      <c r="BI32" s="49">
        <f t="shared" si="25"/>
        <v>0</v>
      </c>
      <c r="BJ32" s="44">
        <v>120</v>
      </c>
      <c r="BK32" s="23">
        <v>120</v>
      </c>
      <c r="BL32" s="24">
        <f t="shared" si="26"/>
        <v>1</v>
      </c>
      <c r="BM32" s="18"/>
      <c r="BN32" s="24">
        <f t="shared" si="27"/>
        <v>0</v>
      </c>
      <c r="BO32" s="18"/>
      <c r="BP32" s="24">
        <f t="shared" si="28"/>
        <v>0</v>
      </c>
      <c r="BQ32" s="18"/>
      <c r="BR32" s="25">
        <f t="shared" si="29"/>
        <v>1</v>
      </c>
      <c r="BS32" s="20">
        <f t="shared" si="30"/>
        <v>0.05187581781137928</v>
      </c>
      <c r="BT32" s="26">
        <f t="shared" si="31"/>
        <v>-396.1</v>
      </c>
      <c r="BU32" s="27">
        <f t="shared" si="32"/>
        <v>0.2325130788606859</v>
      </c>
      <c r="BV32" s="28">
        <f t="shared" si="33"/>
        <v>120</v>
      </c>
      <c r="BW32" s="29" t="e">
        <f t="shared" si="34"/>
        <v>#DIV/0!</v>
      </c>
      <c r="BX32" s="22" t="e">
        <f t="shared" si="35"/>
        <v>#DIV/0!</v>
      </c>
    </row>
    <row r="33" spans="1:76" ht="27.75" customHeight="1" thickBot="1">
      <c r="A33" s="99" t="s">
        <v>57</v>
      </c>
      <c r="B33" s="93">
        <v>-3256.22251</v>
      </c>
      <c r="C33" s="72">
        <v>-3256.22251</v>
      </c>
      <c r="D33" s="72">
        <f>C33/B33*100</f>
        <v>100</v>
      </c>
      <c r="E33" s="73">
        <f t="shared" si="0"/>
        <v>-0.972773322857416</v>
      </c>
      <c r="F33" s="72">
        <v>-2633.60188</v>
      </c>
      <c r="G33" s="72">
        <v>-2633.60188</v>
      </c>
      <c r="H33" s="72">
        <f>G33/F33*100</f>
        <v>100</v>
      </c>
      <c r="I33" s="73">
        <f>G33/G$35*100</f>
        <v>-0.779296656862339</v>
      </c>
      <c r="J33" s="72">
        <v>-884.0892</v>
      </c>
      <c r="K33" s="72">
        <v>-884.0892</v>
      </c>
      <c r="L33" s="72">
        <f t="shared" si="39"/>
        <v>100</v>
      </c>
      <c r="M33" s="74">
        <f t="shared" si="2"/>
        <v>-0.24292841775151838</v>
      </c>
      <c r="N33" s="75">
        <f t="shared" si="3"/>
        <v>2372.13331</v>
      </c>
      <c r="O33" s="75">
        <f t="shared" si="4"/>
        <v>1749.5126800000003</v>
      </c>
      <c r="P33" s="76">
        <f>K33/C33</f>
        <v>0.2715076126661872</v>
      </c>
      <c r="Q33" s="76">
        <f>K33/G33</f>
        <v>0.3356958417724094</v>
      </c>
      <c r="R33" s="72">
        <v>-582.88596</v>
      </c>
      <c r="S33" s="77">
        <v>-582.88596</v>
      </c>
      <c r="T33" s="72">
        <v>-582.88596</v>
      </c>
      <c r="U33" s="72">
        <v>-582.88596</v>
      </c>
      <c r="V33" s="72">
        <v>-612.44596</v>
      </c>
      <c r="W33" s="72">
        <f>V33/R33*100</f>
        <v>105.07131789552797</v>
      </c>
      <c r="X33" s="74">
        <f t="shared" si="5"/>
        <v>-0.19921356617792593</v>
      </c>
      <c r="Y33" s="72">
        <f t="shared" si="6"/>
        <v>2021.1559200000002</v>
      </c>
      <c r="Z33" s="72">
        <f t="shared" si="7"/>
        <v>271.64324</v>
      </c>
      <c r="AA33" s="76">
        <f>V33/G33</f>
        <v>0.2325506997283887</v>
      </c>
      <c r="AB33" s="76">
        <f t="shared" si="8"/>
        <v>0.6927422708025389</v>
      </c>
      <c r="AC33" s="72">
        <v>-2.15</v>
      </c>
      <c r="AD33" s="77">
        <v>-2.1488</v>
      </c>
      <c r="AE33" s="78">
        <f t="shared" si="9"/>
        <v>0.9994418604651163</v>
      </c>
      <c r="AF33" s="72"/>
      <c r="AG33" s="78">
        <f t="shared" si="10"/>
        <v>0</v>
      </c>
      <c r="AH33" s="72"/>
      <c r="AI33" s="78">
        <f t="shared" si="11"/>
        <v>0</v>
      </c>
      <c r="AJ33" s="72"/>
      <c r="AK33" s="79">
        <f t="shared" si="12"/>
        <v>0.9994418604651163</v>
      </c>
      <c r="AL33" s="74">
        <f t="shared" si="13"/>
        <v>-0.0011859445437005923</v>
      </c>
      <c r="AM33" s="80">
        <f t="shared" si="14"/>
        <v>580.7371599999999</v>
      </c>
      <c r="AN33" s="80">
        <f t="shared" si="15"/>
        <v>582.88596</v>
      </c>
      <c r="AO33" s="80"/>
      <c r="AP33" s="80"/>
      <c r="AQ33" s="76">
        <f t="shared" si="16"/>
        <v>0.003686484402540765</v>
      </c>
      <c r="AR33" s="76"/>
      <c r="AS33" s="76"/>
      <c r="AT33" s="106">
        <f t="shared" si="17"/>
        <v>0</v>
      </c>
      <c r="AU33" s="108">
        <v>-209.6655</v>
      </c>
      <c r="AV33" s="77">
        <v>-239.34442</v>
      </c>
      <c r="AW33" s="78">
        <f t="shared" si="18"/>
        <v>1.1415536652429703</v>
      </c>
      <c r="AX33" s="72"/>
      <c r="AY33" s="78">
        <f t="shared" si="19"/>
        <v>0</v>
      </c>
      <c r="AZ33" s="72"/>
      <c r="BA33" s="78">
        <f t="shared" si="20"/>
        <v>0</v>
      </c>
      <c r="BB33" s="72"/>
      <c r="BC33" s="25">
        <f t="shared" si="21"/>
        <v>1.1415536652429703</v>
      </c>
      <c r="BD33" s="74">
        <f t="shared" si="22"/>
        <v>-0.12258077581330394</v>
      </c>
      <c r="BE33" s="81">
        <f t="shared" si="23"/>
        <v>-237.19562000000002</v>
      </c>
      <c r="BF33" s="81">
        <f t="shared" si="24"/>
        <v>0.0011859445437005923</v>
      </c>
      <c r="BG33" s="81"/>
      <c r="BH33" s="81"/>
      <c r="BI33" s="109">
        <f t="shared" si="25"/>
        <v>111.38515450483992</v>
      </c>
      <c r="BJ33" s="93">
        <v>0</v>
      </c>
      <c r="BK33" s="77">
        <v>5.4499</v>
      </c>
      <c r="BL33" s="78" t="e">
        <f t="shared" si="26"/>
        <v>#DIV/0!</v>
      </c>
      <c r="BM33" s="72"/>
      <c r="BN33" s="78" t="e">
        <f t="shared" si="27"/>
        <v>#DIV/0!</v>
      </c>
      <c r="BO33" s="72"/>
      <c r="BP33" s="78" t="e">
        <f t="shared" si="28"/>
        <v>#DIV/0!</v>
      </c>
      <c r="BQ33" s="72"/>
      <c r="BR33" s="79" t="e">
        <f t="shared" si="29"/>
        <v>#DIV/0!</v>
      </c>
      <c r="BS33" s="74">
        <f t="shared" si="30"/>
        <v>0.0023559834957519663</v>
      </c>
      <c r="BT33" s="80">
        <f t="shared" si="31"/>
        <v>7.598700000000001</v>
      </c>
      <c r="BU33" s="82">
        <f t="shared" si="32"/>
        <v>-2.536252792256143</v>
      </c>
      <c r="BV33" s="83">
        <f t="shared" si="33"/>
        <v>244.79432000000003</v>
      </c>
      <c r="BW33" s="84">
        <f t="shared" si="34"/>
        <v>-0.022770115133663865</v>
      </c>
      <c r="BX33" s="22" t="e">
        <f t="shared" si="35"/>
        <v>#DIV/0!</v>
      </c>
    </row>
    <row r="34" spans="1:76" ht="23.25" customHeight="1" thickBot="1">
      <c r="A34" s="96" t="s">
        <v>58</v>
      </c>
      <c r="B34" s="68">
        <v>230138</v>
      </c>
      <c r="C34" s="57">
        <v>224531</v>
      </c>
      <c r="D34" s="57">
        <f>C34/B34*100</f>
        <v>97.56363573160452</v>
      </c>
      <c r="E34" s="58">
        <f t="shared" si="0"/>
        <v>67.07703981645237</v>
      </c>
      <c r="F34" s="57">
        <f>F27+F28+F29+F30+F31+F32+F33</f>
        <v>228652.06063999998</v>
      </c>
      <c r="G34" s="57">
        <f>G27+G28+G29+G30+G31+G32+G33</f>
        <v>219682.95693000001</v>
      </c>
      <c r="H34" s="57">
        <f>G34/F34*100</f>
        <v>96.07740088372904</v>
      </c>
      <c r="I34" s="58">
        <f>G34/G$35*100</f>
        <v>65.00534314062011</v>
      </c>
      <c r="J34" s="57">
        <f>J27+J28+J29+J30+J31+J32+J33</f>
        <v>234428.22414</v>
      </c>
      <c r="K34" s="57">
        <f>K27+K28+K29+K30+K31+K32+K33</f>
        <v>230253.1826</v>
      </c>
      <c r="L34" s="57">
        <f t="shared" si="39"/>
        <v>98.21905337750344</v>
      </c>
      <c r="M34" s="59">
        <f t="shared" si="2"/>
        <v>63.26854952109973</v>
      </c>
      <c r="N34" s="60">
        <f t="shared" si="3"/>
        <v>5722.1826</v>
      </c>
      <c r="O34" s="60">
        <f t="shared" si="4"/>
        <v>10570.225669999985</v>
      </c>
      <c r="P34" s="61">
        <f>K34/C34</f>
        <v>1.0254850448267723</v>
      </c>
      <c r="Q34" s="61">
        <f>K34/G34</f>
        <v>1.0481158202607774</v>
      </c>
      <c r="R34" s="57">
        <f>R27+R28+R29+R30+R31+R32+R33</f>
        <v>194640.96404</v>
      </c>
      <c r="S34" s="62">
        <f>S27+S28+S29+S30+S31+S32+S33</f>
        <v>38639.18782</v>
      </c>
      <c r="T34" s="57">
        <f>T27+T28+T29+T30+T31+T32+T33</f>
        <v>101004.18948999999</v>
      </c>
      <c r="U34" s="57">
        <f>U27+U28+U29+U30+U31+U32+U33</f>
        <v>136883.4593</v>
      </c>
      <c r="V34" s="57">
        <f>V27+V28+V29+V30+V31+V32+V33</f>
        <v>192463.93403999996</v>
      </c>
      <c r="W34" s="57">
        <f>V34/R34*100</f>
        <v>98.8815149931375</v>
      </c>
      <c r="X34" s="59">
        <f t="shared" si="5"/>
        <v>62.60377105065973</v>
      </c>
      <c r="Y34" s="57">
        <f t="shared" si="6"/>
        <v>-27219.02289000005</v>
      </c>
      <c r="Z34" s="57">
        <f t="shared" si="7"/>
        <v>-37789.24856000004</v>
      </c>
      <c r="AA34" s="61">
        <f>V34/G34</f>
        <v>0.8760986137915416</v>
      </c>
      <c r="AB34" s="61">
        <f t="shared" si="8"/>
        <v>0.8358795820614207</v>
      </c>
      <c r="AC34" s="57">
        <f>AC27+AC28+AC29+AC30+AC31+AC32+AC33</f>
        <v>222280.67</v>
      </c>
      <c r="AD34" s="62">
        <f>AD27+AD28+AD29+AD30+AD31+AD32+AD33</f>
        <v>117506.7532</v>
      </c>
      <c r="AE34" s="63">
        <f t="shared" si="9"/>
        <v>0.5286413487956465</v>
      </c>
      <c r="AF34" s="57">
        <f>AF27+AF28+AF29+AF30+AF31+AF32+AF33</f>
        <v>0</v>
      </c>
      <c r="AG34" s="63">
        <f t="shared" si="10"/>
        <v>0</v>
      </c>
      <c r="AH34" s="57">
        <f>AH27+AH28+AH29+AH30+AH31+AH32+AH33</f>
        <v>0</v>
      </c>
      <c r="AI34" s="63">
        <f t="shared" si="11"/>
        <v>0</v>
      </c>
      <c r="AJ34" s="57">
        <f>AJ27+AJ28+AJ29+AJ30+AJ31+AJ32+AJ33</f>
        <v>0</v>
      </c>
      <c r="AK34" s="64">
        <f t="shared" si="12"/>
        <v>0.5286413487956465</v>
      </c>
      <c r="AL34" s="59">
        <f t="shared" si="13"/>
        <v>64.85317051634034</v>
      </c>
      <c r="AM34" s="65">
        <f t="shared" si="14"/>
        <v>78867.56538000001</v>
      </c>
      <c r="AN34" s="65">
        <f t="shared" si="15"/>
        <v>-101004.18948999999</v>
      </c>
      <c r="AO34" s="65"/>
      <c r="AP34" s="65"/>
      <c r="AQ34" s="61">
        <f t="shared" si="16"/>
        <v>3.0411289633571807</v>
      </c>
      <c r="AR34" s="61"/>
      <c r="AS34" s="61"/>
      <c r="AT34" s="103">
        <f t="shared" si="17"/>
        <v>0</v>
      </c>
      <c r="AU34" s="67">
        <f>AU27+AU28+AU29+AU30+AU31+AU32+AU33</f>
        <v>358390.38254</v>
      </c>
      <c r="AV34" s="62">
        <f>AV27+AV28+AV29+AV30+AV31+AV32+AV33</f>
        <v>142016.0121</v>
      </c>
      <c r="AW34" s="63">
        <f t="shared" si="18"/>
        <v>0.3962606671906146</v>
      </c>
      <c r="AX34" s="57">
        <f>AX27+AX28+AX29+AX30+AX31+AX32+AX33</f>
        <v>0</v>
      </c>
      <c r="AY34" s="63">
        <f t="shared" si="19"/>
        <v>0</v>
      </c>
      <c r="AZ34" s="57">
        <f>AZ27+AZ28+AZ29+AZ30+AZ31+AZ32+AZ33</f>
        <v>0</v>
      </c>
      <c r="BA34" s="63">
        <f t="shared" si="20"/>
        <v>0</v>
      </c>
      <c r="BB34" s="57">
        <f>BB27+BB28+BB29+BB30+BB31+BB32+BB33</f>
        <v>0</v>
      </c>
      <c r="BC34" s="64">
        <f>AV34/AU34</f>
        <v>0.3962606671906146</v>
      </c>
      <c r="BD34" s="59">
        <f t="shared" si="22"/>
        <v>72.73381573353394</v>
      </c>
      <c r="BE34" s="57">
        <f t="shared" si="23"/>
        <v>24509.258899999986</v>
      </c>
      <c r="BF34" s="57">
        <f t="shared" si="24"/>
        <v>-64.85317051634034</v>
      </c>
      <c r="BG34" s="57"/>
      <c r="BH34" s="57"/>
      <c r="BI34" s="66">
        <f t="shared" si="25"/>
        <v>1.2085774496575912</v>
      </c>
      <c r="BJ34" s="68">
        <f>BJ27+BJ28+BJ29+BJ30+BJ31+BJ32+BJ33</f>
        <v>299529.44918999996</v>
      </c>
      <c r="BK34" s="62">
        <f>BK27+BK28+BK29+BK30+BK31+BK32+BK33</f>
        <v>161450.97222</v>
      </c>
      <c r="BL34" s="63">
        <f>BK34/BJ34</f>
        <v>0.5390153544387788</v>
      </c>
      <c r="BM34" s="57">
        <f>BM27+BM28+BM29+BM30+BM31+BM32+BM33</f>
        <v>0</v>
      </c>
      <c r="BN34" s="63">
        <f t="shared" si="27"/>
        <v>0</v>
      </c>
      <c r="BO34" s="57">
        <f>BO27+BO28+BO29+BO30+BO31+BO32+BO33</f>
        <v>0</v>
      </c>
      <c r="BP34" s="63">
        <f t="shared" si="28"/>
        <v>0</v>
      </c>
      <c r="BQ34" s="57">
        <f>BQ27+BQ28+BQ29+BQ30+BQ31+BQ32+BQ33</f>
        <v>0</v>
      </c>
      <c r="BR34" s="64">
        <f t="shared" si="29"/>
        <v>0.5390153544387788</v>
      </c>
      <c r="BS34" s="59">
        <f t="shared" si="30"/>
        <v>69.79501016962314</v>
      </c>
      <c r="BT34" s="65">
        <f t="shared" si="31"/>
        <v>43944.21901999999</v>
      </c>
      <c r="BU34" s="69">
        <f t="shared" si="32"/>
        <v>1.3739718596871247</v>
      </c>
      <c r="BV34" s="70">
        <f t="shared" si="33"/>
        <v>19434.960120000003</v>
      </c>
      <c r="BW34" s="71">
        <f t="shared" si="34"/>
        <v>1.136850484903878</v>
      </c>
      <c r="BX34" s="17" t="e">
        <f t="shared" si="35"/>
        <v>#DIV/0!</v>
      </c>
    </row>
    <row r="35" spans="1:76" ht="15" customHeight="1">
      <c r="A35" s="143" t="s">
        <v>59</v>
      </c>
      <c r="B35" s="129">
        <f>B26+B34</f>
        <v>338876</v>
      </c>
      <c r="C35" s="125">
        <f>C26+C34</f>
        <v>334736</v>
      </c>
      <c r="D35" s="125">
        <f>C35/B35*100</f>
        <v>98.77831419162172</v>
      </c>
      <c r="E35" s="145">
        <f t="shared" si="0"/>
        <v>100</v>
      </c>
      <c r="F35" s="125">
        <f>F26+F34</f>
        <v>346728.06064</v>
      </c>
      <c r="G35" s="125">
        <v>337946</v>
      </c>
      <c r="H35" s="125">
        <f>G35/F35*100</f>
        <v>97.46716183749598</v>
      </c>
      <c r="I35" s="145">
        <f>G35/G$35*100</f>
        <v>100</v>
      </c>
      <c r="J35" s="125">
        <f>J26+J34</f>
        <v>374557.08574</v>
      </c>
      <c r="K35" s="125">
        <f>K26+K34</f>
        <v>363929.92149</v>
      </c>
      <c r="L35" s="125">
        <f t="shared" si="39"/>
        <v>97.16273843037723</v>
      </c>
      <c r="M35" s="113">
        <f t="shared" si="2"/>
        <v>100</v>
      </c>
      <c r="N35" s="139">
        <f t="shared" si="3"/>
        <v>29193.92148999998</v>
      </c>
      <c r="O35" s="139">
        <f t="shared" si="4"/>
        <v>25983.92148999998</v>
      </c>
      <c r="P35" s="137">
        <f>K35/C35</f>
        <v>1.0872147647399741</v>
      </c>
      <c r="Q35" s="137">
        <f>K35/G35</f>
        <v>1.0768877912151644</v>
      </c>
      <c r="R35" s="125">
        <f>R26+R34</f>
        <v>321833.36404</v>
      </c>
      <c r="S35" s="131">
        <f>S26+S34</f>
        <v>64407.585049999994</v>
      </c>
      <c r="T35" s="125">
        <f>T26+T34</f>
        <v>157915.10108</v>
      </c>
      <c r="U35" s="125">
        <f>U26+U34</f>
        <v>220415.06418</v>
      </c>
      <c r="V35" s="125">
        <f>V26+V34</f>
        <v>307431.85403999995</v>
      </c>
      <c r="W35" s="125">
        <f>V35/R35*100</f>
        <v>95.52516562633011</v>
      </c>
      <c r="X35" s="113">
        <f t="shared" si="5"/>
        <v>100</v>
      </c>
      <c r="Y35" s="125">
        <f t="shared" si="6"/>
        <v>-30514.145960000053</v>
      </c>
      <c r="Z35" s="125">
        <f t="shared" si="7"/>
        <v>-56498.06745000003</v>
      </c>
      <c r="AA35" s="137">
        <f>V35/G35</f>
        <v>0.9097070361537049</v>
      </c>
      <c r="AB35" s="137">
        <f t="shared" si="8"/>
        <v>0.8447556408148966</v>
      </c>
      <c r="AC35" s="125">
        <f>AC26+AC34</f>
        <v>375081.47</v>
      </c>
      <c r="AD35" s="131">
        <f>AD26+AD34</f>
        <v>181188.91068</v>
      </c>
      <c r="AE35" s="123">
        <f t="shared" si="9"/>
        <v>0.48306548089405754</v>
      </c>
      <c r="AF35" s="125">
        <f>AF26+AF34</f>
        <v>0</v>
      </c>
      <c r="AG35" s="123">
        <f t="shared" si="10"/>
        <v>0</v>
      </c>
      <c r="AH35" s="125">
        <f>AH26+AH34</f>
        <v>0</v>
      </c>
      <c r="AI35" s="123">
        <f t="shared" si="11"/>
        <v>0</v>
      </c>
      <c r="AJ35" s="125">
        <f>AJ26+AJ34</f>
        <v>0</v>
      </c>
      <c r="AK35" s="111">
        <f t="shared" si="12"/>
        <v>0.48306548089405754</v>
      </c>
      <c r="AL35" s="113">
        <f t="shared" si="13"/>
        <v>100</v>
      </c>
      <c r="AM35" s="115">
        <f t="shared" si="14"/>
        <v>116781.32563</v>
      </c>
      <c r="AN35" s="115">
        <f t="shared" si="15"/>
        <v>-157915.10108</v>
      </c>
      <c r="AO35" s="115"/>
      <c r="AP35" s="115"/>
      <c r="AQ35" s="137">
        <f t="shared" si="16"/>
        <v>2.8131610669666</v>
      </c>
      <c r="AR35" s="137"/>
      <c r="AS35" s="137"/>
      <c r="AT35" s="133">
        <f t="shared" si="17"/>
        <v>0</v>
      </c>
      <c r="AU35" s="135">
        <f>AU26+AU34</f>
        <v>481004.66962000006</v>
      </c>
      <c r="AV35" s="131">
        <f>AV26+AV34</f>
        <v>195254.45031</v>
      </c>
      <c r="AW35" s="123">
        <f t="shared" si="18"/>
        <v>0.4059304672951586</v>
      </c>
      <c r="AX35" s="125">
        <f>AX26+AX34</f>
        <v>0</v>
      </c>
      <c r="AY35" s="123">
        <f t="shared" si="19"/>
        <v>0</v>
      </c>
      <c r="AZ35" s="125">
        <f>AZ26+AZ34</f>
        <v>0</v>
      </c>
      <c r="BA35" s="123">
        <f t="shared" si="20"/>
        <v>0</v>
      </c>
      <c r="BB35" s="125">
        <f>BB26+BB34</f>
        <v>0</v>
      </c>
      <c r="BC35" s="111">
        <f>AV35/AU35</f>
        <v>0.4059304672951586</v>
      </c>
      <c r="BD35" s="113">
        <f t="shared" si="22"/>
        <v>100</v>
      </c>
      <c r="BE35" s="125">
        <f t="shared" si="23"/>
        <v>14065.539629999985</v>
      </c>
      <c r="BF35" s="125">
        <f t="shared" si="24"/>
        <v>-100</v>
      </c>
      <c r="BG35" s="125"/>
      <c r="BH35" s="125"/>
      <c r="BI35" s="127">
        <f t="shared" si="25"/>
        <v>1.0776291417461046</v>
      </c>
      <c r="BJ35" s="129">
        <f>BJ26+BJ34</f>
        <v>429401.19918999996</v>
      </c>
      <c r="BK35" s="131">
        <f>BK26+BK34</f>
        <v>231321.65441</v>
      </c>
      <c r="BL35" s="123">
        <f>BK35/BJ35</f>
        <v>0.5387075183915487</v>
      </c>
      <c r="BM35" s="125">
        <f>BM26+BM34</f>
        <v>0</v>
      </c>
      <c r="BN35" s="123">
        <f t="shared" si="27"/>
        <v>0</v>
      </c>
      <c r="BO35" s="125">
        <f>BO26+BO34</f>
        <v>0</v>
      </c>
      <c r="BP35" s="123">
        <f t="shared" si="28"/>
        <v>0</v>
      </c>
      <c r="BQ35" s="125">
        <f>BQ26+BQ34</f>
        <v>0</v>
      </c>
      <c r="BR35" s="111">
        <f t="shared" si="29"/>
        <v>0.5387075183915487</v>
      </c>
      <c r="BS35" s="113">
        <f t="shared" si="30"/>
        <v>100</v>
      </c>
      <c r="BT35" s="115">
        <f t="shared" si="31"/>
        <v>50132.74372999999</v>
      </c>
      <c r="BU35" s="117">
        <f t="shared" si="32"/>
        <v>1.276687704241128</v>
      </c>
      <c r="BV35" s="119">
        <f t="shared" si="33"/>
        <v>36067.2041</v>
      </c>
      <c r="BW35" s="121">
        <f t="shared" si="34"/>
        <v>1.1847189861369978</v>
      </c>
      <c r="BX35" s="110" t="e">
        <f t="shared" si="35"/>
        <v>#DIV/0!</v>
      </c>
    </row>
    <row r="36" spans="1:76" ht="13.5" customHeight="1" thickBot="1">
      <c r="A36" s="144"/>
      <c r="B36" s="130"/>
      <c r="C36" s="126"/>
      <c r="D36" s="126"/>
      <c r="E36" s="146">
        <f t="shared" si="0"/>
        <v>0</v>
      </c>
      <c r="F36" s="126"/>
      <c r="G36" s="126"/>
      <c r="H36" s="126"/>
      <c r="I36" s="146"/>
      <c r="J36" s="126"/>
      <c r="K36" s="126"/>
      <c r="L36" s="126" t="e">
        <f t="shared" si="39"/>
        <v>#DIV/0!</v>
      </c>
      <c r="M36" s="114">
        <f t="shared" si="2"/>
        <v>0</v>
      </c>
      <c r="N36" s="140">
        <f t="shared" si="3"/>
        <v>0</v>
      </c>
      <c r="O36" s="140">
        <f t="shared" si="4"/>
        <v>0</v>
      </c>
      <c r="P36" s="138"/>
      <c r="Q36" s="138" t="e">
        <f>K36/G36</f>
        <v>#DIV/0!</v>
      </c>
      <c r="R36" s="126"/>
      <c r="S36" s="132"/>
      <c r="T36" s="126"/>
      <c r="U36" s="126"/>
      <c r="V36" s="126"/>
      <c r="W36" s="126" t="e">
        <f>V36/R36*100</f>
        <v>#DIV/0!</v>
      </c>
      <c r="X36" s="114">
        <f t="shared" si="5"/>
        <v>0</v>
      </c>
      <c r="Y36" s="126">
        <f t="shared" si="6"/>
        <v>0</v>
      </c>
      <c r="Z36" s="126">
        <f t="shared" si="7"/>
        <v>0</v>
      </c>
      <c r="AA36" s="138" t="e">
        <f>V36/G36</f>
        <v>#DIV/0!</v>
      </c>
      <c r="AB36" s="138" t="e">
        <f t="shared" si="8"/>
        <v>#DIV/0!</v>
      </c>
      <c r="AC36" s="126"/>
      <c r="AD36" s="132"/>
      <c r="AE36" s="124"/>
      <c r="AF36" s="126"/>
      <c r="AG36" s="124" t="e">
        <f t="shared" si="10"/>
        <v>#DIV/0!</v>
      </c>
      <c r="AH36" s="126"/>
      <c r="AI36" s="124" t="e">
        <f t="shared" si="11"/>
        <v>#DIV/0!</v>
      </c>
      <c r="AJ36" s="126"/>
      <c r="AK36" s="112" t="e">
        <f t="shared" si="12"/>
        <v>#DIV/0!</v>
      </c>
      <c r="AL36" s="114">
        <f t="shared" si="13"/>
        <v>0</v>
      </c>
      <c r="AM36" s="116">
        <f t="shared" si="14"/>
        <v>0</v>
      </c>
      <c r="AN36" s="116"/>
      <c r="AO36" s="116"/>
      <c r="AP36" s="116"/>
      <c r="AQ36" s="138" t="e">
        <f t="shared" si="16"/>
        <v>#DIV/0!</v>
      </c>
      <c r="AR36" s="138"/>
      <c r="AS36" s="138"/>
      <c r="AT36" s="134" t="e">
        <f t="shared" si="17"/>
        <v>#DIV/0!</v>
      </c>
      <c r="AU36" s="136"/>
      <c r="AV36" s="132"/>
      <c r="AW36" s="124"/>
      <c r="AX36" s="126"/>
      <c r="AY36" s="124" t="e">
        <f t="shared" si="19"/>
        <v>#DIV/0!</v>
      </c>
      <c r="AZ36" s="126"/>
      <c r="BA36" s="124" t="e">
        <f t="shared" si="20"/>
        <v>#DIV/0!</v>
      </c>
      <c r="BB36" s="126"/>
      <c r="BC36" s="112" t="e">
        <f>AV36/AU36</f>
        <v>#DIV/0!</v>
      </c>
      <c r="BD36" s="114">
        <f t="shared" si="22"/>
        <v>0</v>
      </c>
      <c r="BE36" s="126">
        <f t="shared" si="23"/>
        <v>0</v>
      </c>
      <c r="BF36" s="126"/>
      <c r="BG36" s="126"/>
      <c r="BH36" s="126"/>
      <c r="BI36" s="128" t="e">
        <f t="shared" si="25"/>
        <v>#DIV/0!</v>
      </c>
      <c r="BJ36" s="130"/>
      <c r="BK36" s="132"/>
      <c r="BL36" s="124"/>
      <c r="BM36" s="126"/>
      <c r="BN36" s="124" t="e">
        <f t="shared" si="27"/>
        <v>#DIV/0!</v>
      </c>
      <c r="BO36" s="126"/>
      <c r="BP36" s="124" t="e">
        <f t="shared" si="28"/>
        <v>#DIV/0!</v>
      </c>
      <c r="BQ36" s="126"/>
      <c r="BR36" s="112" t="e">
        <f t="shared" si="29"/>
        <v>#DIV/0!</v>
      </c>
      <c r="BS36" s="114">
        <f t="shared" si="30"/>
        <v>0</v>
      </c>
      <c r="BT36" s="116">
        <f t="shared" si="31"/>
        <v>0</v>
      </c>
      <c r="BU36" s="118" t="e">
        <f t="shared" si="32"/>
        <v>#DIV/0!</v>
      </c>
      <c r="BV36" s="120">
        <f t="shared" si="33"/>
        <v>0</v>
      </c>
      <c r="BW36" s="122" t="e">
        <f t="shared" si="34"/>
        <v>#DIV/0!</v>
      </c>
      <c r="BX36" s="110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AV6:BD6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4:A25"/>
    <mergeCell ref="F24:F25"/>
    <mergeCell ref="G24:G25"/>
    <mergeCell ref="M24:M25"/>
    <mergeCell ref="X24:X25"/>
    <mergeCell ref="AL24:AL25"/>
    <mergeCell ref="BD24:BD25"/>
    <mergeCell ref="AU6:AU7"/>
    <mergeCell ref="BS24:BS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zoomScalePageLayoutView="0" workbookViewId="0" topLeftCell="A1">
      <selection activeCell="AD19" sqref="AD19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 thickBo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164" t="s">
        <v>0</v>
      </c>
      <c r="B5" s="163" t="s">
        <v>1</v>
      </c>
      <c r="C5" s="161"/>
      <c r="D5" s="161"/>
      <c r="E5" s="161"/>
      <c r="F5" s="161" t="s">
        <v>2</v>
      </c>
      <c r="G5" s="161"/>
      <c r="H5" s="161"/>
      <c r="I5" s="161"/>
      <c r="J5" s="161" t="s">
        <v>3</v>
      </c>
      <c r="K5" s="161"/>
      <c r="L5" s="161"/>
      <c r="M5" s="161"/>
      <c r="N5" s="161"/>
      <c r="O5" s="161"/>
      <c r="P5" s="161"/>
      <c r="Q5" s="161"/>
      <c r="R5" s="161" t="s">
        <v>4</v>
      </c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 t="s">
        <v>5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6"/>
      <c r="AU5" s="160" t="s">
        <v>60</v>
      </c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2"/>
      <c r="BJ5" s="163" t="s">
        <v>66</v>
      </c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</row>
    <row r="6" spans="1:76" ht="50.25" customHeight="1">
      <c r="A6" s="165"/>
      <c r="B6" s="155" t="s">
        <v>6</v>
      </c>
      <c r="C6" s="147" t="s">
        <v>7</v>
      </c>
      <c r="D6" s="147" t="s">
        <v>8</v>
      </c>
      <c r="E6" s="147" t="s">
        <v>9</v>
      </c>
      <c r="F6" s="147" t="s">
        <v>6</v>
      </c>
      <c r="G6" s="147" t="s">
        <v>7</v>
      </c>
      <c r="H6" s="147" t="s">
        <v>8</v>
      </c>
      <c r="I6" s="147" t="s">
        <v>9</v>
      </c>
      <c r="J6" s="147" t="s">
        <v>6</v>
      </c>
      <c r="K6" s="147" t="s">
        <v>7</v>
      </c>
      <c r="L6" s="147" t="s">
        <v>8</v>
      </c>
      <c r="M6" s="147" t="s">
        <v>9</v>
      </c>
      <c r="N6" s="153" t="s">
        <v>10</v>
      </c>
      <c r="O6" s="153"/>
      <c r="P6" s="157" t="s">
        <v>11</v>
      </c>
      <c r="Q6" s="157"/>
      <c r="R6" s="147" t="s">
        <v>12</v>
      </c>
      <c r="S6" s="153" t="s">
        <v>7</v>
      </c>
      <c r="T6" s="153"/>
      <c r="U6" s="153"/>
      <c r="V6" s="153"/>
      <c r="W6" s="147" t="s">
        <v>8</v>
      </c>
      <c r="X6" s="147" t="s">
        <v>9</v>
      </c>
      <c r="Y6" s="153" t="s">
        <v>10</v>
      </c>
      <c r="Z6" s="153"/>
      <c r="AA6" s="157" t="s">
        <v>11</v>
      </c>
      <c r="AB6" s="157"/>
      <c r="AC6" s="147" t="s">
        <v>12</v>
      </c>
      <c r="AD6" s="153" t="s">
        <v>7</v>
      </c>
      <c r="AE6" s="153"/>
      <c r="AF6" s="153"/>
      <c r="AG6" s="153"/>
      <c r="AH6" s="153"/>
      <c r="AI6" s="153"/>
      <c r="AJ6" s="153"/>
      <c r="AK6" s="153"/>
      <c r="AL6" s="153"/>
      <c r="AM6" s="158" t="s">
        <v>10</v>
      </c>
      <c r="AN6" s="158"/>
      <c r="AO6" s="158"/>
      <c r="AP6" s="158"/>
      <c r="AQ6" s="153" t="s">
        <v>13</v>
      </c>
      <c r="AR6" s="153"/>
      <c r="AS6" s="153"/>
      <c r="AT6" s="159"/>
      <c r="AU6" s="152" t="s">
        <v>14</v>
      </c>
      <c r="AV6" s="153" t="s">
        <v>7</v>
      </c>
      <c r="AW6" s="153"/>
      <c r="AX6" s="153"/>
      <c r="AY6" s="153"/>
      <c r="AZ6" s="153"/>
      <c r="BA6" s="153"/>
      <c r="BB6" s="153"/>
      <c r="BC6" s="153"/>
      <c r="BD6" s="153"/>
      <c r="BE6" s="154" t="s">
        <v>10</v>
      </c>
      <c r="BF6" s="154"/>
      <c r="BG6" s="154"/>
      <c r="BH6" s="154"/>
      <c r="BI6" s="45" t="s">
        <v>13</v>
      </c>
      <c r="BJ6" s="155" t="s">
        <v>14</v>
      </c>
      <c r="BK6" s="153" t="s">
        <v>7</v>
      </c>
      <c r="BL6" s="153"/>
      <c r="BM6" s="153"/>
      <c r="BN6" s="153"/>
      <c r="BO6" s="153"/>
      <c r="BP6" s="153"/>
      <c r="BQ6" s="153"/>
      <c r="BR6" s="153"/>
      <c r="BS6" s="153"/>
      <c r="BT6" s="156" t="s">
        <v>15</v>
      </c>
      <c r="BU6" s="156"/>
      <c r="BV6" s="156"/>
      <c r="BW6" s="156"/>
      <c r="BX6" s="5" t="s">
        <v>13</v>
      </c>
    </row>
    <row r="7" spans="1:76" ht="56.25" customHeight="1">
      <c r="A7" s="165"/>
      <c r="B7" s="155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4" t="s">
        <v>16</v>
      </c>
      <c r="O7" s="4" t="s">
        <v>17</v>
      </c>
      <c r="P7" s="4" t="s">
        <v>18</v>
      </c>
      <c r="Q7" s="4" t="s">
        <v>19</v>
      </c>
      <c r="R7" s="147"/>
      <c r="S7" s="6" t="s">
        <v>20</v>
      </c>
      <c r="T7" s="4" t="s">
        <v>21</v>
      </c>
      <c r="U7" s="4" t="s">
        <v>22</v>
      </c>
      <c r="V7" s="7" t="s">
        <v>23</v>
      </c>
      <c r="W7" s="147"/>
      <c r="X7" s="147"/>
      <c r="Y7" s="4" t="s">
        <v>24</v>
      </c>
      <c r="Z7" s="4" t="s">
        <v>25</v>
      </c>
      <c r="AA7" s="4" t="s">
        <v>26</v>
      </c>
      <c r="AB7" s="4" t="s">
        <v>27</v>
      </c>
      <c r="AC7" s="147"/>
      <c r="AD7" s="6" t="s">
        <v>20</v>
      </c>
      <c r="AE7" s="147" t="s">
        <v>8</v>
      </c>
      <c r="AF7" s="4" t="s">
        <v>21</v>
      </c>
      <c r="AG7" s="147" t="s">
        <v>8</v>
      </c>
      <c r="AH7" s="4" t="s">
        <v>22</v>
      </c>
      <c r="AI7" s="147" t="s">
        <v>8</v>
      </c>
      <c r="AJ7" s="7" t="s">
        <v>23</v>
      </c>
      <c r="AK7" s="4" t="s">
        <v>28</v>
      </c>
      <c r="AL7" s="8" t="s">
        <v>29</v>
      </c>
      <c r="AM7" s="9" t="s">
        <v>30</v>
      </c>
      <c r="AN7" s="9" t="s">
        <v>31</v>
      </c>
      <c r="AO7" s="9" t="s">
        <v>32</v>
      </c>
      <c r="AP7" s="9" t="s">
        <v>33</v>
      </c>
      <c r="AQ7" s="4" t="s">
        <v>34</v>
      </c>
      <c r="AR7" s="4"/>
      <c r="AS7" s="4"/>
      <c r="AT7" s="100" t="s">
        <v>27</v>
      </c>
      <c r="AU7" s="152"/>
      <c r="AV7" s="6" t="s">
        <v>20</v>
      </c>
      <c r="AW7" s="147" t="s">
        <v>8</v>
      </c>
      <c r="AX7" s="4" t="s">
        <v>21</v>
      </c>
      <c r="AY7" s="147" t="s">
        <v>8</v>
      </c>
      <c r="AZ7" s="4" t="s">
        <v>22</v>
      </c>
      <c r="BA7" s="147" t="s">
        <v>8</v>
      </c>
      <c r="BB7" s="7" t="s">
        <v>23</v>
      </c>
      <c r="BC7" s="4" t="s">
        <v>28</v>
      </c>
      <c r="BD7" s="8" t="s">
        <v>29</v>
      </c>
      <c r="BE7" s="53" t="s">
        <v>67</v>
      </c>
      <c r="BF7" s="53" t="s">
        <v>31</v>
      </c>
      <c r="BG7" s="53" t="s">
        <v>32</v>
      </c>
      <c r="BH7" s="53" t="s">
        <v>33</v>
      </c>
      <c r="BI7" s="46" t="s">
        <v>68</v>
      </c>
      <c r="BJ7" s="155"/>
      <c r="BK7" s="6" t="s">
        <v>20</v>
      </c>
      <c r="BL7" s="147" t="s">
        <v>8</v>
      </c>
      <c r="BM7" s="4" t="s">
        <v>21</v>
      </c>
      <c r="BN7" s="147" t="s">
        <v>8</v>
      </c>
      <c r="BO7" s="4" t="s">
        <v>22</v>
      </c>
      <c r="BP7" s="147" t="s">
        <v>8</v>
      </c>
      <c r="BQ7" s="7" t="s">
        <v>23</v>
      </c>
      <c r="BR7" s="4" t="s">
        <v>28</v>
      </c>
      <c r="BS7" s="8" t="s">
        <v>29</v>
      </c>
      <c r="BT7" s="9" t="s">
        <v>61</v>
      </c>
      <c r="BU7" s="9" t="s">
        <v>62</v>
      </c>
      <c r="BV7" s="10" t="s">
        <v>69</v>
      </c>
      <c r="BW7" s="10" t="s">
        <v>70</v>
      </c>
      <c r="BX7" s="4" t="s">
        <v>35</v>
      </c>
    </row>
    <row r="8" spans="1:76" ht="13.5" customHeight="1" hidden="1">
      <c r="A8" s="94"/>
      <c r="B8" s="4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12"/>
      <c r="AC8" s="11"/>
      <c r="AD8" s="13"/>
      <c r="AE8" s="147"/>
      <c r="AF8" s="11"/>
      <c r="AG8" s="147"/>
      <c r="AH8" s="11"/>
      <c r="AI8" s="147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101"/>
      <c r="AU8" s="50"/>
      <c r="AV8" s="13"/>
      <c r="AW8" s="147"/>
      <c r="AX8" s="11"/>
      <c r="AY8" s="147"/>
      <c r="AZ8" s="11"/>
      <c r="BA8" s="147"/>
      <c r="BB8" s="11"/>
      <c r="BC8" s="11"/>
      <c r="BD8" s="11"/>
      <c r="BE8" s="54"/>
      <c r="BF8" s="54"/>
      <c r="BG8" s="54"/>
      <c r="BH8" s="54"/>
      <c r="BI8" s="47"/>
      <c r="BJ8" s="42"/>
      <c r="BK8" s="13"/>
      <c r="BL8" s="147"/>
      <c r="BM8" s="11"/>
      <c r="BN8" s="147"/>
      <c r="BO8" s="11"/>
      <c r="BP8" s="147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94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12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101"/>
      <c r="AU9" s="50"/>
      <c r="AV9" s="13"/>
      <c r="AW9" s="11"/>
      <c r="AX9" s="11"/>
      <c r="AY9" s="11"/>
      <c r="AZ9" s="11"/>
      <c r="BA9" s="11"/>
      <c r="BB9" s="11"/>
      <c r="BC9" s="11"/>
      <c r="BD9" s="11"/>
      <c r="BE9" s="54"/>
      <c r="BF9" s="54"/>
      <c r="BG9" s="54"/>
      <c r="BH9" s="54"/>
      <c r="BI9" s="47"/>
      <c r="BJ9" s="42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94"/>
      <c r="B10" s="4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12"/>
      <c r="AC10" s="11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101"/>
      <c r="AU10" s="50"/>
      <c r="AV10" s="13"/>
      <c r="AW10" s="11"/>
      <c r="AX10" s="11"/>
      <c r="AY10" s="11"/>
      <c r="AZ10" s="11"/>
      <c r="BA10" s="11"/>
      <c r="BB10" s="11"/>
      <c r="BC10" s="11"/>
      <c r="BD10" s="11"/>
      <c r="BE10" s="54"/>
      <c r="BF10" s="54"/>
      <c r="BG10" s="54"/>
      <c r="BH10" s="54"/>
      <c r="BI10" s="47"/>
      <c r="BJ10" s="42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3.5" thickBot="1">
      <c r="A11" s="95">
        <v>1</v>
      </c>
      <c r="B11" s="92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2</v>
      </c>
      <c r="S11" s="86">
        <v>3</v>
      </c>
      <c r="T11" s="85">
        <v>20</v>
      </c>
      <c r="U11" s="85">
        <v>21</v>
      </c>
      <c r="V11" s="85">
        <v>4</v>
      </c>
      <c r="W11" s="85">
        <v>5</v>
      </c>
      <c r="X11" s="85">
        <v>6</v>
      </c>
      <c r="Y11" s="85">
        <v>25</v>
      </c>
      <c r="Z11" s="85">
        <v>26</v>
      </c>
      <c r="AA11" s="85">
        <v>27</v>
      </c>
      <c r="AB11" s="85">
        <v>28</v>
      </c>
      <c r="AC11" s="85">
        <v>2</v>
      </c>
      <c r="AD11" s="86">
        <v>3</v>
      </c>
      <c r="AE11" s="85">
        <v>31</v>
      </c>
      <c r="AF11" s="85">
        <v>33</v>
      </c>
      <c r="AG11" s="85">
        <v>31</v>
      </c>
      <c r="AH11" s="85">
        <v>34</v>
      </c>
      <c r="AI11" s="85">
        <v>31</v>
      </c>
      <c r="AJ11" s="85">
        <v>35</v>
      </c>
      <c r="AK11" s="85">
        <v>4</v>
      </c>
      <c r="AL11" s="85">
        <v>5</v>
      </c>
      <c r="AM11" s="87">
        <v>11</v>
      </c>
      <c r="AN11" s="87">
        <v>39</v>
      </c>
      <c r="AO11" s="87">
        <v>40</v>
      </c>
      <c r="AP11" s="87">
        <v>41</v>
      </c>
      <c r="AQ11" s="85">
        <v>12</v>
      </c>
      <c r="AR11" s="85">
        <v>43</v>
      </c>
      <c r="AS11" s="85">
        <v>44</v>
      </c>
      <c r="AT11" s="102">
        <v>45</v>
      </c>
      <c r="AU11" s="107">
        <v>6</v>
      </c>
      <c r="AV11" s="86">
        <v>7</v>
      </c>
      <c r="AW11" s="85">
        <v>31</v>
      </c>
      <c r="AX11" s="85">
        <v>33</v>
      </c>
      <c r="AY11" s="85">
        <v>31</v>
      </c>
      <c r="AZ11" s="85">
        <v>34</v>
      </c>
      <c r="BA11" s="85">
        <v>31</v>
      </c>
      <c r="BB11" s="85">
        <v>35</v>
      </c>
      <c r="BC11" s="85">
        <v>8</v>
      </c>
      <c r="BD11" s="85">
        <v>9</v>
      </c>
      <c r="BE11" s="88">
        <v>10</v>
      </c>
      <c r="BF11" s="88">
        <v>39</v>
      </c>
      <c r="BG11" s="88">
        <v>40</v>
      </c>
      <c r="BH11" s="88">
        <v>41</v>
      </c>
      <c r="BI11" s="95">
        <v>11</v>
      </c>
      <c r="BJ11" s="92">
        <v>12</v>
      </c>
      <c r="BK11" s="89">
        <v>13</v>
      </c>
      <c r="BL11" s="85">
        <v>14</v>
      </c>
      <c r="BM11" s="85">
        <v>33</v>
      </c>
      <c r="BN11" s="85">
        <v>31</v>
      </c>
      <c r="BO11" s="85">
        <v>34</v>
      </c>
      <c r="BP11" s="85">
        <v>31</v>
      </c>
      <c r="BQ11" s="85">
        <v>35</v>
      </c>
      <c r="BR11" s="85">
        <v>15</v>
      </c>
      <c r="BS11" s="85">
        <v>15</v>
      </c>
      <c r="BT11" s="87">
        <v>16</v>
      </c>
      <c r="BU11" s="87">
        <v>17</v>
      </c>
      <c r="BV11" s="90">
        <v>18</v>
      </c>
      <c r="BW11" s="90">
        <v>3</v>
      </c>
      <c r="BX11" s="16">
        <v>18</v>
      </c>
    </row>
    <row r="12" spans="1:76" ht="21" customHeight="1" thickBot="1">
      <c r="A12" s="96" t="s">
        <v>36</v>
      </c>
      <c r="B12" s="68">
        <f>B13+B15+B16</f>
        <v>74884</v>
      </c>
      <c r="C12" s="57">
        <f>C13+C15+C16</f>
        <v>75835</v>
      </c>
      <c r="D12" s="57">
        <f>C12/B12*100</f>
        <v>101.26996421131349</v>
      </c>
      <c r="E12" s="58">
        <f aca="true" t="shared" si="0" ref="E12:E36">C12/C$35*100</f>
        <v>22.65516705702404</v>
      </c>
      <c r="F12" s="57">
        <f>F13+F15+F16</f>
        <v>65662</v>
      </c>
      <c r="G12" s="57">
        <f>G13+G15+G16</f>
        <v>64664</v>
      </c>
      <c r="H12" s="57">
        <f>G12/F12*100</f>
        <v>98.48009503213426</v>
      </c>
      <c r="I12" s="58">
        <f aca="true" t="shared" si="1" ref="I12:I30">G12/G$35*100</f>
        <v>19.134417924757212</v>
      </c>
      <c r="J12" s="57">
        <f>J13+J15+J16</f>
        <v>77476</v>
      </c>
      <c r="K12" s="57">
        <f>K13+K15+K16</f>
        <v>69865.68937000001</v>
      </c>
      <c r="L12" s="57">
        <f>K12/J12*100</f>
        <v>90.17720244979091</v>
      </c>
      <c r="M12" s="59">
        <f aca="true" t="shared" si="2" ref="M12:M36">K12/K$35*100</f>
        <v>19.19756668645333</v>
      </c>
      <c r="N12" s="60">
        <f aca="true" t="shared" si="3" ref="N12:N36">K12-C12</f>
        <v>-5969.310629999993</v>
      </c>
      <c r="O12" s="60">
        <f aca="true" t="shared" si="4" ref="O12:O36">K12-G12</f>
        <v>5201.689370000007</v>
      </c>
      <c r="P12" s="61">
        <f>K12/C12</f>
        <v>0.9212855458561351</v>
      </c>
      <c r="Q12" s="61">
        <f>K12/G12</f>
        <v>1.0804418126005197</v>
      </c>
      <c r="R12" s="57">
        <f>R13+R15+R16</f>
        <v>83610.5</v>
      </c>
      <c r="S12" s="62">
        <f>S13+S15+S16</f>
        <v>17368.0494</v>
      </c>
      <c r="T12" s="57">
        <f>T13+T15+T16</f>
        <v>39633.49547</v>
      </c>
      <c r="U12" s="57">
        <f>U13+U15+U16</f>
        <v>57871.44086</v>
      </c>
      <c r="V12" s="57">
        <f>V13+V15+V16</f>
        <v>78989.04999999999</v>
      </c>
      <c r="W12" s="57">
        <f>V12/R12*100</f>
        <v>94.47264398610221</v>
      </c>
      <c r="X12" s="59">
        <f aca="true" t="shared" si="5" ref="X12:X36">V12/V$35*100</f>
        <v>25.693189876714186</v>
      </c>
      <c r="Y12" s="57">
        <f aca="true" t="shared" si="6" ref="Y12:Y36">V12-G12</f>
        <v>14325.049999999988</v>
      </c>
      <c r="Z12" s="57">
        <f aca="true" t="shared" si="7" ref="Z12:Z36">V12-K12</f>
        <v>9123.360629999981</v>
      </c>
      <c r="AA12" s="61">
        <f>V12/G12</f>
        <v>1.2215305270320425</v>
      </c>
      <c r="AB12" s="61">
        <f aca="true" t="shared" si="8" ref="AB12:AB36">V12/K12</f>
        <v>1.1305842783813926</v>
      </c>
      <c r="AC12" s="57">
        <f>AC13+AC15+AC16</f>
        <v>71556</v>
      </c>
      <c r="AD12" s="62">
        <f>AD13+AD15+AD16</f>
        <v>18432.98301</v>
      </c>
      <c r="AE12" s="63">
        <f aca="true" t="shared" si="9" ref="AE12:AE35">AD12/AC12</f>
        <v>0.2576021998155291</v>
      </c>
      <c r="AF12" s="57">
        <f>AF13+AF15+AF16</f>
        <v>0</v>
      </c>
      <c r="AG12" s="63">
        <f aca="true" t="shared" si="10" ref="AG12:AG36">AF12/AC12</f>
        <v>0</v>
      </c>
      <c r="AH12" s="57">
        <f>AH13+AH15+AH16</f>
        <v>0</v>
      </c>
      <c r="AI12" s="63">
        <f aca="true" t="shared" si="11" ref="AI12:AI36">AH12/AC12</f>
        <v>0</v>
      </c>
      <c r="AJ12" s="57">
        <f>AJ13+AJ15+AJ16</f>
        <v>0</v>
      </c>
      <c r="AK12" s="64">
        <f aca="true" t="shared" si="12" ref="AK12:AK36">AD12/AC12</f>
        <v>0.2576021998155291</v>
      </c>
      <c r="AL12" s="59">
        <f aca="true" t="shared" si="13" ref="AL12:AL36">AD12/AD$35*100</f>
        <v>25.129156992411723</v>
      </c>
      <c r="AM12" s="65">
        <f aca="true" t="shared" si="14" ref="AM12:AM36">AD12-S12</f>
        <v>1064.93361</v>
      </c>
      <c r="AN12" s="65">
        <f aca="true" t="shared" si="15" ref="AN12:AN35">AF12-T12</f>
        <v>-39633.49547</v>
      </c>
      <c r="AO12" s="65"/>
      <c r="AP12" s="65"/>
      <c r="AQ12" s="61">
        <f aca="true" t="shared" si="16" ref="AQ12:AQ36">AD12/S12</f>
        <v>1.0613156714075214</v>
      </c>
      <c r="AR12" s="61"/>
      <c r="AS12" s="61"/>
      <c r="AT12" s="103">
        <f aca="true" t="shared" si="17" ref="AT12:AT36">AJ12/V12</f>
        <v>0</v>
      </c>
      <c r="AU12" s="67">
        <f>AU13+AU15+AU16+AU14</f>
        <v>86502.61968</v>
      </c>
      <c r="AV12" s="62">
        <f>AV13+AV15+AV16+AV14</f>
        <v>19236.75548</v>
      </c>
      <c r="AW12" s="63">
        <f aca="true" t="shared" si="18" ref="AW12:AW35">AV12/AU12</f>
        <v>0.22238350180795355</v>
      </c>
      <c r="AX12" s="57">
        <f>AX13+AX15+AX16</f>
        <v>0</v>
      </c>
      <c r="AY12" s="63">
        <f aca="true" t="shared" si="19" ref="AY12:AY36">AX12/AU12</f>
        <v>0</v>
      </c>
      <c r="AZ12" s="57">
        <f>AZ13+AZ15+AZ16</f>
        <v>0</v>
      </c>
      <c r="BA12" s="63">
        <f aca="true" t="shared" si="20" ref="BA12:BA36">AZ12/AU12</f>
        <v>0</v>
      </c>
      <c r="BB12" s="57">
        <f>BB13+BB15+BB16</f>
        <v>0</v>
      </c>
      <c r="BC12" s="64">
        <f aca="true" t="shared" si="21" ref="BC12:BC31">AV12/AU12</f>
        <v>0.22238350180795355</v>
      </c>
      <c r="BD12" s="59">
        <f aca="true" t="shared" si="22" ref="BD12:BD36">AV12/AV$35*100</f>
        <v>25.51367619580115</v>
      </c>
      <c r="BE12" s="57">
        <f aca="true" t="shared" si="23" ref="BE12:BE36">AV12-AD12</f>
        <v>803.7724699999999</v>
      </c>
      <c r="BF12" s="57">
        <f aca="true" t="shared" si="24" ref="BF12:BF35">AX12-AL12</f>
        <v>-25.129156992411723</v>
      </c>
      <c r="BG12" s="57"/>
      <c r="BH12" s="57"/>
      <c r="BI12" s="66">
        <f aca="true" t="shared" si="25" ref="BI12:BI36">AV12/AD12</f>
        <v>1.0436051218386058</v>
      </c>
      <c r="BJ12" s="68">
        <f>BJ13+BJ15+BJ16+BJ14</f>
        <v>87195.71</v>
      </c>
      <c r="BK12" s="57">
        <f>BK13+BK15+BK16+BK14</f>
        <v>22171.69042</v>
      </c>
      <c r="BL12" s="63">
        <f aca="true" t="shared" si="26" ref="BL12:BL33">BK12/BJ12</f>
        <v>0.25427501444738504</v>
      </c>
      <c r="BM12" s="57">
        <f>BM13+BM15+BM16</f>
        <v>0</v>
      </c>
      <c r="BN12" s="63">
        <f aca="true" t="shared" si="27" ref="BN12:BN36">BM12/BJ12</f>
        <v>0</v>
      </c>
      <c r="BO12" s="57">
        <f>BO13+BO15+BO16</f>
        <v>0</v>
      </c>
      <c r="BP12" s="63">
        <f aca="true" t="shared" si="28" ref="BP12:BP36">BO12/BJ12</f>
        <v>0</v>
      </c>
      <c r="BQ12" s="57">
        <f>BQ13+BQ15+BQ16</f>
        <v>0</v>
      </c>
      <c r="BR12" s="64">
        <f aca="true" t="shared" si="29" ref="BR12:BR36">BK12/BJ12</f>
        <v>0.25427501444738504</v>
      </c>
      <c r="BS12" s="59">
        <f aca="true" t="shared" si="30" ref="BS12:BS36">BK12/BK$35*100</f>
        <v>28.119410102073196</v>
      </c>
      <c r="BT12" s="65">
        <f aca="true" t="shared" si="31" ref="BT12:BT36">BK12-AD12</f>
        <v>3738.707409999999</v>
      </c>
      <c r="BU12" s="91">
        <f aca="true" t="shared" si="32" ref="BU12:BU36">BK12/AD12</f>
        <v>1.20282704150336</v>
      </c>
      <c r="BV12" s="70">
        <f aca="true" t="shared" si="33" ref="BV12:BV36">BK12-AV12</f>
        <v>2934.934939999999</v>
      </c>
      <c r="BW12" s="71">
        <f aca="true" t="shared" si="34" ref="BW12:BW36">BK12/AV12</f>
        <v>1.152569124406212</v>
      </c>
      <c r="BX12" s="17" t="e">
        <f aca="true" t="shared" si="35" ref="BX12:BX36">BK12/AS12</f>
        <v>#DIV/0!</v>
      </c>
    </row>
    <row r="13" spans="1:76" ht="22.5" customHeight="1">
      <c r="A13" s="97" t="s">
        <v>37</v>
      </c>
      <c r="B13" s="43">
        <v>62980</v>
      </c>
      <c r="C13" s="30">
        <v>64012</v>
      </c>
      <c r="D13" s="30">
        <f>C13/B13*100</f>
        <v>101.63861543347095</v>
      </c>
      <c r="E13" s="31">
        <f t="shared" si="0"/>
        <v>19.123129869509107</v>
      </c>
      <c r="F13" s="30">
        <v>53155</v>
      </c>
      <c r="G13" s="30">
        <v>52188</v>
      </c>
      <c r="H13" s="30">
        <f>G13/F13*100</f>
        <v>98.180792023328</v>
      </c>
      <c r="I13" s="31">
        <f t="shared" si="1"/>
        <v>15.442703863930923</v>
      </c>
      <c r="J13" s="30">
        <v>63779</v>
      </c>
      <c r="K13" s="30">
        <v>56128.11841</v>
      </c>
      <c r="L13" s="30">
        <f>K13/J13*100</f>
        <v>88.00407408394612</v>
      </c>
      <c r="M13" s="32">
        <f t="shared" si="2"/>
        <v>15.422781996105336</v>
      </c>
      <c r="N13" s="33">
        <f t="shared" si="3"/>
        <v>-7883.881589999997</v>
      </c>
      <c r="O13" s="33">
        <f t="shared" si="4"/>
        <v>3940.1184100000028</v>
      </c>
      <c r="P13" s="34">
        <f>K13/C13</f>
        <v>0.8768374431356621</v>
      </c>
      <c r="Q13" s="34">
        <f>K13/G13</f>
        <v>1.0754985515827393</v>
      </c>
      <c r="R13" s="30">
        <v>71642</v>
      </c>
      <c r="S13" s="35">
        <v>14610.95934</v>
      </c>
      <c r="T13" s="30">
        <v>33791.6434</v>
      </c>
      <c r="U13" s="30">
        <v>49003.67068</v>
      </c>
      <c r="V13" s="30">
        <v>67090.54</v>
      </c>
      <c r="W13" s="30">
        <f>V13/R13*100</f>
        <v>93.64693894642807</v>
      </c>
      <c r="X13" s="32">
        <f t="shared" si="5"/>
        <v>21.822898023856318</v>
      </c>
      <c r="Y13" s="30">
        <f t="shared" si="6"/>
        <v>14902.539999999994</v>
      </c>
      <c r="Z13" s="30">
        <f t="shared" si="7"/>
        <v>10962.42158999999</v>
      </c>
      <c r="AA13" s="34">
        <f>V13/G13</f>
        <v>1.28555491683912</v>
      </c>
      <c r="AB13" s="34">
        <f t="shared" si="8"/>
        <v>1.1953106909788531</v>
      </c>
      <c r="AC13" s="30">
        <v>61597</v>
      </c>
      <c r="AD13" s="35">
        <v>15503.56857</v>
      </c>
      <c r="AE13" s="36">
        <f t="shared" si="9"/>
        <v>0.2516935657580726</v>
      </c>
      <c r="AF13" s="30"/>
      <c r="AG13" s="36">
        <f t="shared" si="10"/>
        <v>0</v>
      </c>
      <c r="AH13" s="30"/>
      <c r="AI13" s="36">
        <f t="shared" si="11"/>
        <v>0</v>
      </c>
      <c r="AJ13" s="30"/>
      <c r="AK13" s="37">
        <f t="shared" si="12"/>
        <v>0.2516935657580726</v>
      </c>
      <c r="AL13" s="32">
        <f t="shared" si="13"/>
        <v>21.1355703158189</v>
      </c>
      <c r="AM13" s="38">
        <f t="shared" si="14"/>
        <v>892.60923</v>
      </c>
      <c r="AN13" s="38">
        <f t="shared" si="15"/>
        <v>-33791.6434</v>
      </c>
      <c r="AO13" s="38"/>
      <c r="AP13" s="38"/>
      <c r="AQ13" s="34">
        <f t="shared" si="16"/>
        <v>1.0610917605907184</v>
      </c>
      <c r="AR13" s="34"/>
      <c r="AS13" s="34"/>
      <c r="AT13" s="104">
        <f t="shared" si="17"/>
        <v>0</v>
      </c>
      <c r="AU13" s="51">
        <v>75675</v>
      </c>
      <c r="AV13" s="35">
        <v>16556.76449</v>
      </c>
      <c r="AW13" s="36">
        <f t="shared" si="18"/>
        <v>0.2187877699372316</v>
      </c>
      <c r="AX13" s="30"/>
      <c r="AY13" s="36">
        <f t="shared" si="19"/>
        <v>0</v>
      </c>
      <c r="AZ13" s="30"/>
      <c r="BA13" s="36">
        <f t="shared" si="20"/>
        <v>0</v>
      </c>
      <c r="BB13" s="30"/>
      <c r="BC13" s="37">
        <f t="shared" si="21"/>
        <v>0.2187877699372316</v>
      </c>
      <c r="BD13" s="32">
        <f t="shared" si="22"/>
        <v>21.959208687098144</v>
      </c>
      <c r="BE13" s="55">
        <f t="shared" si="23"/>
        <v>1053.195920000002</v>
      </c>
      <c r="BF13" s="55">
        <f t="shared" si="24"/>
        <v>-21.1355703158189</v>
      </c>
      <c r="BG13" s="55"/>
      <c r="BH13" s="55"/>
      <c r="BI13" s="48">
        <f t="shared" si="25"/>
        <v>1.0679324837533197</v>
      </c>
      <c r="BJ13" s="43">
        <v>82508</v>
      </c>
      <c r="BK13" s="35">
        <v>19027.8807</v>
      </c>
      <c r="BL13" s="36">
        <f t="shared" si="26"/>
        <v>0.23061861516459012</v>
      </c>
      <c r="BM13" s="30"/>
      <c r="BN13" s="36">
        <f t="shared" si="27"/>
        <v>0</v>
      </c>
      <c r="BO13" s="30"/>
      <c r="BP13" s="36">
        <f t="shared" si="28"/>
        <v>0</v>
      </c>
      <c r="BQ13" s="30"/>
      <c r="BR13" s="37">
        <f t="shared" si="29"/>
        <v>0.23061861516459012</v>
      </c>
      <c r="BS13" s="32">
        <f t="shared" si="30"/>
        <v>24.132250209211772</v>
      </c>
      <c r="BT13" s="38">
        <f t="shared" si="31"/>
        <v>3524.312130000002</v>
      </c>
      <c r="BU13" s="39">
        <f t="shared" si="32"/>
        <v>1.2273226395643957</v>
      </c>
      <c r="BV13" s="40">
        <f t="shared" si="33"/>
        <v>2471.11621</v>
      </c>
      <c r="BW13" s="41">
        <f t="shared" si="34"/>
        <v>1.1492511542030155</v>
      </c>
      <c r="BX13" s="22" t="e">
        <f t="shared" si="35"/>
        <v>#DIV/0!</v>
      </c>
    </row>
    <row r="14" spans="1:82" ht="22.5" customHeight="1">
      <c r="A14" s="98" t="s">
        <v>63</v>
      </c>
      <c r="B14" s="44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20"/>
      <c r="N14" s="21"/>
      <c r="O14" s="21"/>
      <c r="P14" s="22"/>
      <c r="Q14" s="22"/>
      <c r="R14" s="18"/>
      <c r="S14" s="23"/>
      <c r="T14" s="18"/>
      <c r="U14" s="18"/>
      <c r="V14" s="18"/>
      <c r="W14" s="18"/>
      <c r="X14" s="20"/>
      <c r="Y14" s="18"/>
      <c r="Z14" s="18"/>
      <c r="AA14" s="22"/>
      <c r="AB14" s="22"/>
      <c r="AC14" s="18">
        <v>0</v>
      </c>
      <c r="AD14" s="23">
        <v>0</v>
      </c>
      <c r="AE14" s="24"/>
      <c r="AF14" s="18"/>
      <c r="AG14" s="24"/>
      <c r="AH14" s="18"/>
      <c r="AI14" s="24"/>
      <c r="AJ14" s="18"/>
      <c r="AK14" s="25" t="e">
        <f>AD14/AC14</f>
        <v>#DIV/0!</v>
      </c>
      <c r="AL14" s="20">
        <f>AD14/AD$35*100</f>
        <v>0</v>
      </c>
      <c r="AM14" s="26"/>
      <c r="AN14" s="26"/>
      <c r="AO14" s="26"/>
      <c r="AP14" s="26"/>
      <c r="AQ14" s="22"/>
      <c r="AR14" s="22"/>
      <c r="AS14" s="22"/>
      <c r="AT14" s="105"/>
      <c r="AU14" s="52">
        <v>220.61968</v>
      </c>
      <c r="AV14" s="23">
        <v>48.01295</v>
      </c>
      <c r="AW14" s="24"/>
      <c r="AX14" s="18"/>
      <c r="AY14" s="24"/>
      <c r="AZ14" s="18"/>
      <c r="BA14" s="24"/>
      <c r="BB14" s="18"/>
      <c r="BC14" s="25">
        <f>AV14/AU14</f>
        <v>0.21762768398539967</v>
      </c>
      <c r="BD14" s="20">
        <f>AV14/AV$35*100</f>
        <v>0.06367949422545713</v>
      </c>
      <c r="BE14" s="56">
        <f>AV14-AD14</f>
        <v>48.01295</v>
      </c>
      <c r="BF14" s="56">
        <f>AX14-AL14</f>
        <v>0</v>
      </c>
      <c r="BG14" s="56"/>
      <c r="BH14" s="56"/>
      <c r="BI14" s="49" t="e">
        <f>AV14/AD14</f>
        <v>#DIV/0!</v>
      </c>
      <c r="BJ14" s="44">
        <v>212.71</v>
      </c>
      <c r="BK14" s="23">
        <v>47.69342</v>
      </c>
      <c r="BL14" s="24">
        <f>BK14/BJ14</f>
        <v>0.22421804334539985</v>
      </c>
      <c r="BM14" s="18"/>
      <c r="BN14" s="24">
        <f>BM14/BJ14</f>
        <v>0</v>
      </c>
      <c r="BO14" s="18"/>
      <c r="BP14" s="24">
        <f>BO14/BJ14</f>
        <v>0</v>
      </c>
      <c r="BQ14" s="18"/>
      <c r="BR14" s="25">
        <f>BK14/BJ14</f>
        <v>0.22421804334539985</v>
      </c>
      <c r="BS14" s="20">
        <f>BK14/BK$35*100</f>
        <v>0.06048753210718968</v>
      </c>
      <c r="BT14" s="26">
        <f>BK14-AD14</f>
        <v>47.69342</v>
      </c>
      <c r="BU14" s="27" t="e">
        <f>BK14/AD14</f>
        <v>#DIV/0!</v>
      </c>
      <c r="BV14" s="28">
        <f>BK14-AV14</f>
        <v>-0.3195299999999932</v>
      </c>
      <c r="BW14" s="29">
        <f>BK14/AV14</f>
        <v>0.9933449204849943</v>
      </c>
      <c r="BX14" s="22"/>
      <c r="CD14" t="s">
        <v>64</v>
      </c>
    </row>
    <row r="15" spans="1:76" ht="21" customHeight="1">
      <c r="A15" s="98" t="s">
        <v>38</v>
      </c>
      <c r="B15" s="44">
        <v>9853</v>
      </c>
      <c r="C15" s="18">
        <v>9741</v>
      </c>
      <c r="D15" s="18">
        <f>C15/B15*100</f>
        <v>98.86329036841572</v>
      </c>
      <c r="E15" s="19">
        <f t="shared" si="0"/>
        <v>2.9100544907031214</v>
      </c>
      <c r="F15" s="18">
        <v>10422</v>
      </c>
      <c r="G15" s="18">
        <v>10412</v>
      </c>
      <c r="H15" s="18">
        <f>G15/F15*100</f>
        <v>99.90404912684706</v>
      </c>
      <c r="I15" s="19">
        <f t="shared" si="1"/>
        <v>3.080965598054127</v>
      </c>
      <c r="J15" s="18">
        <v>10766</v>
      </c>
      <c r="K15" s="18">
        <v>10779.78116</v>
      </c>
      <c r="L15" s="18">
        <f>K15/J15*100</f>
        <v>100.12800631618057</v>
      </c>
      <c r="M15" s="20">
        <f t="shared" si="2"/>
        <v>2.9620486042657546</v>
      </c>
      <c r="N15" s="21">
        <f t="shared" si="3"/>
        <v>1038.7811600000005</v>
      </c>
      <c r="O15" s="21">
        <f t="shared" si="4"/>
        <v>367.78116000000045</v>
      </c>
      <c r="P15" s="22">
        <f>K15/C15</f>
        <v>1.1066400944461554</v>
      </c>
      <c r="Q15" s="22">
        <f>K15/G15</f>
        <v>1.0353228159815597</v>
      </c>
      <c r="R15" s="18">
        <v>10067</v>
      </c>
      <c r="S15" s="23">
        <v>2485.0504</v>
      </c>
      <c r="T15" s="18">
        <v>5034.82685</v>
      </c>
      <c r="U15" s="18">
        <v>7402.8722</v>
      </c>
      <c r="V15" s="18">
        <v>10101.81</v>
      </c>
      <c r="W15" s="18">
        <f>V15/R15*100</f>
        <v>100.3457832522102</v>
      </c>
      <c r="X15" s="20">
        <f t="shared" si="5"/>
        <v>3.285869654445649</v>
      </c>
      <c r="Y15" s="18">
        <f t="shared" si="6"/>
        <v>-310.1900000000005</v>
      </c>
      <c r="Z15" s="18">
        <f t="shared" si="7"/>
        <v>-677.971160000001</v>
      </c>
      <c r="AA15" s="22">
        <f>V15/G15</f>
        <v>0.9702084133691894</v>
      </c>
      <c r="AB15" s="22">
        <f t="shared" si="8"/>
        <v>0.9371071499562798</v>
      </c>
      <c r="AC15" s="18">
        <v>8314</v>
      </c>
      <c r="AD15" s="23">
        <v>2314.58779</v>
      </c>
      <c r="AE15" s="24">
        <f t="shared" si="9"/>
        <v>0.2783964144815973</v>
      </c>
      <c r="AF15" s="18"/>
      <c r="AG15" s="24">
        <f t="shared" si="10"/>
        <v>0</v>
      </c>
      <c r="AH15" s="18"/>
      <c r="AI15" s="24">
        <f t="shared" si="11"/>
        <v>0</v>
      </c>
      <c r="AJ15" s="18"/>
      <c r="AK15" s="25">
        <f t="shared" si="12"/>
        <v>0.2783964144815973</v>
      </c>
      <c r="AL15" s="20">
        <f t="shared" si="13"/>
        <v>3.155411140783626</v>
      </c>
      <c r="AM15" s="26">
        <f t="shared" si="14"/>
        <v>-170.46261000000004</v>
      </c>
      <c r="AN15" s="26">
        <f t="shared" si="15"/>
        <v>-5034.82685</v>
      </c>
      <c r="AO15" s="26"/>
      <c r="AP15" s="26"/>
      <c r="AQ15" s="22">
        <f t="shared" si="16"/>
        <v>0.9314047674847963</v>
      </c>
      <c r="AR15" s="22"/>
      <c r="AS15" s="22"/>
      <c r="AT15" s="105">
        <f t="shared" si="17"/>
        <v>0</v>
      </c>
      <c r="AU15" s="52">
        <v>8552</v>
      </c>
      <c r="AV15" s="23">
        <v>2160.50107</v>
      </c>
      <c r="AW15" s="24">
        <f t="shared" si="18"/>
        <v>0.25263108863423756</v>
      </c>
      <c r="AX15" s="18"/>
      <c r="AY15" s="24">
        <f t="shared" si="19"/>
        <v>0</v>
      </c>
      <c r="AZ15" s="18"/>
      <c r="BA15" s="24">
        <f t="shared" si="20"/>
        <v>0</v>
      </c>
      <c r="BB15" s="18"/>
      <c r="BC15" s="25">
        <f t="shared" si="21"/>
        <v>0.25263108863423756</v>
      </c>
      <c r="BD15" s="20">
        <f t="shared" si="22"/>
        <v>2.86546890809998</v>
      </c>
      <c r="BE15" s="56">
        <f t="shared" si="23"/>
        <v>-154.08672000000024</v>
      </c>
      <c r="BF15" s="56">
        <f t="shared" si="24"/>
        <v>-3.155411140783626</v>
      </c>
      <c r="BG15" s="56"/>
      <c r="BH15" s="56"/>
      <c r="BI15" s="49">
        <f t="shared" si="25"/>
        <v>0.9334280079305178</v>
      </c>
      <c r="BJ15" s="44">
        <v>2281</v>
      </c>
      <c r="BK15" s="23">
        <v>2536.67243</v>
      </c>
      <c r="BL15" s="24">
        <f t="shared" si="26"/>
        <v>1.1120878693555458</v>
      </c>
      <c r="BM15" s="18"/>
      <c r="BN15" s="24">
        <f t="shared" si="27"/>
        <v>0</v>
      </c>
      <c r="BO15" s="18"/>
      <c r="BP15" s="24">
        <f t="shared" si="28"/>
        <v>0</v>
      </c>
      <c r="BQ15" s="18"/>
      <c r="BR15" s="25">
        <f t="shared" si="29"/>
        <v>1.1120878693555458</v>
      </c>
      <c r="BS15" s="20">
        <f t="shared" si="30"/>
        <v>3.217153541411957</v>
      </c>
      <c r="BT15" s="26">
        <f t="shared" si="31"/>
        <v>222.08464000000004</v>
      </c>
      <c r="BU15" s="27">
        <f t="shared" si="32"/>
        <v>1.0959499747469073</v>
      </c>
      <c r="BV15" s="28">
        <f t="shared" si="33"/>
        <v>376.1713600000003</v>
      </c>
      <c r="BW15" s="29">
        <f t="shared" si="34"/>
        <v>1.174113017217807</v>
      </c>
      <c r="BX15" s="22" t="e">
        <f t="shared" si="35"/>
        <v>#DIV/0!</v>
      </c>
    </row>
    <row r="16" spans="1:76" ht="18.75" customHeight="1" thickBot="1">
      <c r="A16" s="98" t="s">
        <v>39</v>
      </c>
      <c r="B16" s="44">
        <v>2051</v>
      </c>
      <c r="C16" s="18">
        <v>2082</v>
      </c>
      <c r="D16" s="18">
        <f>C16/B16*100</f>
        <v>101.51145782545099</v>
      </c>
      <c r="E16" s="19">
        <f t="shared" si="0"/>
        <v>0.6219826968118158</v>
      </c>
      <c r="F16" s="18">
        <v>2085</v>
      </c>
      <c r="G16" s="18">
        <v>2064</v>
      </c>
      <c r="H16" s="18">
        <f>G16/F16*100</f>
        <v>98.99280575539568</v>
      </c>
      <c r="I16" s="19">
        <f t="shared" si="1"/>
        <v>0.6107484627721589</v>
      </c>
      <c r="J16" s="18">
        <v>2931</v>
      </c>
      <c r="K16" s="18">
        <v>2957.7898</v>
      </c>
      <c r="L16" s="18">
        <f>K16/J16*100</f>
        <v>100.9140156943023</v>
      </c>
      <c r="M16" s="20">
        <f t="shared" si="2"/>
        <v>0.8127360860822416</v>
      </c>
      <c r="N16" s="21">
        <f t="shared" si="3"/>
        <v>875.7898</v>
      </c>
      <c r="O16" s="21">
        <f t="shared" si="4"/>
        <v>893.7898</v>
      </c>
      <c r="P16" s="22">
        <f>K16/C16</f>
        <v>1.4206483189241115</v>
      </c>
      <c r="Q16" s="22">
        <f>K16/G16</f>
        <v>1.4330376937984497</v>
      </c>
      <c r="R16" s="18">
        <v>1901.5</v>
      </c>
      <c r="S16" s="23">
        <v>272.03966</v>
      </c>
      <c r="T16" s="18">
        <v>807.02522</v>
      </c>
      <c r="U16" s="18">
        <v>1464.89798</v>
      </c>
      <c r="V16" s="18">
        <v>1796.7</v>
      </c>
      <c r="W16" s="18">
        <f>V16/R16*100</f>
        <v>94.48856166184592</v>
      </c>
      <c r="X16" s="20">
        <f t="shared" si="5"/>
        <v>0.5844221984122151</v>
      </c>
      <c r="Y16" s="18">
        <f t="shared" si="6"/>
        <v>-267.29999999999995</v>
      </c>
      <c r="Z16" s="18">
        <f t="shared" si="7"/>
        <v>-1161.0898</v>
      </c>
      <c r="AA16" s="22" t="s">
        <v>40</v>
      </c>
      <c r="AB16" s="22">
        <f t="shared" si="8"/>
        <v>0.6074468172146649</v>
      </c>
      <c r="AC16" s="18">
        <v>1645</v>
      </c>
      <c r="AD16" s="23">
        <v>614.82665</v>
      </c>
      <c r="AE16" s="24">
        <f t="shared" si="9"/>
        <v>0.3737548024316109</v>
      </c>
      <c r="AF16" s="18"/>
      <c r="AG16" s="24">
        <f t="shared" si="10"/>
        <v>0</v>
      </c>
      <c r="AH16" s="18"/>
      <c r="AI16" s="24">
        <f t="shared" si="11"/>
        <v>0</v>
      </c>
      <c r="AJ16" s="18"/>
      <c r="AK16" s="25">
        <f t="shared" si="12"/>
        <v>0.3737548024316109</v>
      </c>
      <c r="AL16" s="20">
        <f t="shared" si="13"/>
        <v>0.838175535809197</v>
      </c>
      <c r="AM16" s="26">
        <f t="shared" si="14"/>
        <v>342.78698999999995</v>
      </c>
      <c r="AN16" s="26">
        <f t="shared" si="15"/>
        <v>-807.02522</v>
      </c>
      <c r="AO16" s="26"/>
      <c r="AP16" s="26"/>
      <c r="AQ16" s="22">
        <f t="shared" si="16"/>
        <v>2.2600625585254734</v>
      </c>
      <c r="AR16" s="22"/>
      <c r="AS16" s="22"/>
      <c r="AT16" s="105">
        <f t="shared" si="17"/>
        <v>0</v>
      </c>
      <c r="AU16" s="52">
        <v>2055</v>
      </c>
      <c r="AV16" s="23">
        <v>471.47697</v>
      </c>
      <c r="AW16" s="24">
        <f t="shared" si="18"/>
        <v>0.22942918248175181</v>
      </c>
      <c r="AX16" s="18"/>
      <c r="AY16" s="24">
        <f t="shared" si="19"/>
        <v>0</v>
      </c>
      <c r="AZ16" s="18"/>
      <c r="BA16" s="24">
        <f t="shared" si="20"/>
        <v>0</v>
      </c>
      <c r="BB16" s="18"/>
      <c r="BC16" s="25">
        <f t="shared" si="21"/>
        <v>0.22942918248175181</v>
      </c>
      <c r="BD16" s="20">
        <f t="shared" si="22"/>
        <v>0.6253191063775716</v>
      </c>
      <c r="BE16" s="56">
        <f t="shared" si="23"/>
        <v>-143.34967999999998</v>
      </c>
      <c r="BF16" s="56">
        <f t="shared" si="24"/>
        <v>-0.838175535809197</v>
      </c>
      <c r="BG16" s="56"/>
      <c r="BH16" s="56"/>
      <c r="BI16" s="49">
        <f t="shared" si="25"/>
        <v>0.7668453701543354</v>
      </c>
      <c r="BJ16" s="44">
        <v>2194</v>
      </c>
      <c r="BK16" s="23">
        <v>559.44387</v>
      </c>
      <c r="BL16" s="24">
        <f t="shared" si="26"/>
        <v>0.2549880902461258</v>
      </c>
      <c r="BM16" s="18"/>
      <c r="BN16" s="24">
        <f t="shared" si="27"/>
        <v>0</v>
      </c>
      <c r="BO16" s="18"/>
      <c r="BP16" s="24">
        <f t="shared" si="28"/>
        <v>0</v>
      </c>
      <c r="BQ16" s="18"/>
      <c r="BR16" s="25">
        <f t="shared" si="29"/>
        <v>0.2549880902461258</v>
      </c>
      <c r="BS16" s="20">
        <f t="shared" si="30"/>
        <v>0.7095188193422792</v>
      </c>
      <c r="BT16" s="26">
        <f t="shared" si="31"/>
        <v>-55.382780000000025</v>
      </c>
      <c r="BU16" s="27">
        <f t="shared" si="32"/>
        <v>0.9099213087136024</v>
      </c>
      <c r="BV16" s="28">
        <f t="shared" si="33"/>
        <v>87.96689999999995</v>
      </c>
      <c r="BW16" s="29">
        <f t="shared" si="34"/>
        <v>1.18657729984139</v>
      </c>
      <c r="BX16" s="22" t="e">
        <f t="shared" si="35"/>
        <v>#DIV/0!</v>
      </c>
    </row>
    <row r="17" spans="1:76" ht="19.5" customHeight="1" hidden="1">
      <c r="A17" s="99" t="s">
        <v>41</v>
      </c>
      <c r="B17" s="93">
        <v>0</v>
      </c>
      <c r="C17" s="72">
        <v>0</v>
      </c>
      <c r="D17" s="72"/>
      <c r="E17" s="73">
        <f t="shared" si="0"/>
        <v>0</v>
      </c>
      <c r="F17" s="72">
        <v>0</v>
      </c>
      <c r="G17" s="72">
        <v>0</v>
      </c>
      <c r="H17" s="72"/>
      <c r="I17" s="73">
        <f t="shared" si="1"/>
        <v>0</v>
      </c>
      <c r="J17" s="72">
        <v>0</v>
      </c>
      <c r="K17" s="72">
        <v>0</v>
      </c>
      <c r="L17" s="72"/>
      <c r="M17" s="74">
        <f t="shared" si="2"/>
        <v>0</v>
      </c>
      <c r="N17" s="75">
        <f t="shared" si="3"/>
        <v>0</v>
      </c>
      <c r="O17" s="75">
        <f t="shared" si="4"/>
        <v>0</v>
      </c>
      <c r="P17" s="76"/>
      <c r="Q17" s="76"/>
      <c r="R17" s="72">
        <v>0</v>
      </c>
      <c r="S17" s="77"/>
      <c r="T17" s="72"/>
      <c r="U17" s="72"/>
      <c r="V17" s="72">
        <v>0</v>
      </c>
      <c r="W17" s="72"/>
      <c r="X17" s="74">
        <f t="shared" si="5"/>
        <v>0</v>
      </c>
      <c r="Y17" s="72">
        <f t="shared" si="6"/>
        <v>0</v>
      </c>
      <c r="Z17" s="72">
        <f t="shared" si="7"/>
        <v>0</v>
      </c>
      <c r="AA17" s="76" t="e">
        <f aca="true" t="shared" si="36" ref="AA17:AA30">V17/G17</f>
        <v>#DIV/0!</v>
      </c>
      <c r="AB17" s="76" t="e">
        <f t="shared" si="8"/>
        <v>#DIV/0!</v>
      </c>
      <c r="AC17" s="72">
        <v>0</v>
      </c>
      <c r="AD17" s="77"/>
      <c r="AE17" s="78" t="e">
        <f t="shared" si="9"/>
        <v>#DIV/0!</v>
      </c>
      <c r="AF17" s="72"/>
      <c r="AG17" s="78" t="e">
        <f t="shared" si="10"/>
        <v>#DIV/0!</v>
      </c>
      <c r="AH17" s="72"/>
      <c r="AI17" s="78" t="e">
        <f t="shared" si="11"/>
        <v>#DIV/0!</v>
      </c>
      <c r="AJ17" s="72">
        <v>0</v>
      </c>
      <c r="AK17" s="79" t="e">
        <f t="shared" si="12"/>
        <v>#DIV/0!</v>
      </c>
      <c r="AL17" s="74">
        <f t="shared" si="13"/>
        <v>0</v>
      </c>
      <c r="AM17" s="80">
        <f t="shared" si="14"/>
        <v>0</v>
      </c>
      <c r="AN17" s="80">
        <f t="shared" si="15"/>
        <v>0</v>
      </c>
      <c r="AO17" s="80"/>
      <c r="AP17" s="80"/>
      <c r="AQ17" s="76" t="e">
        <f t="shared" si="16"/>
        <v>#DIV/0!</v>
      </c>
      <c r="AR17" s="76"/>
      <c r="AS17" s="76"/>
      <c r="AT17" s="106" t="e">
        <f t="shared" si="17"/>
        <v>#DIV/0!</v>
      </c>
      <c r="AU17" s="108">
        <v>0</v>
      </c>
      <c r="AV17" s="77"/>
      <c r="AW17" s="78" t="e">
        <f t="shared" si="18"/>
        <v>#DIV/0!</v>
      </c>
      <c r="AX17" s="72"/>
      <c r="AY17" s="78" t="e">
        <f t="shared" si="19"/>
        <v>#DIV/0!</v>
      </c>
      <c r="AZ17" s="72"/>
      <c r="BA17" s="78" t="e">
        <f t="shared" si="20"/>
        <v>#DIV/0!</v>
      </c>
      <c r="BB17" s="72">
        <v>0</v>
      </c>
      <c r="BC17" s="79" t="e">
        <f t="shared" si="21"/>
        <v>#DIV/0!</v>
      </c>
      <c r="BD17" s="74">
        <f t="shared" si="22"/>
        <v>0</v>
      </c>
      <c r="BE17" s="81">
        <f t="shared" si="23"/>
        <v>0</v>
      </c>
      <c r="BF17" s="81">
        <f t="shared" si="24"/>
        <v>0</v>
      </c>
      <c r="BG17" s="81"/>
      <c r="BH17" s="81"/>
      <c r="BI17" s="109" t="e">
        <f t="shared" si="25"/>
        <v>#DIV/0!</v>
      </c>
      <c r="BJ17" s="93">
        <v>0</v>
      </c>
      <c r="BK17" s="77"/>
      <c r="BL17" s="78" t="e">
        <f t="shared" si="26"/>
        <v>#DIV/0!</v>
      </c>
      <c r="BM17" s="72"/>
      <c r="BN17" s="78" t="e">
        <f t="shared" si="27"/>
        <v>#DIV/0!</v>
      </c>
      <c r="BO17" s="72"/>
      <c r="BP17" s="78" t="e">
        <f t="shared" si="28"/>
        <v>#DIV/0!</v>
      </c>
      <c r="BQ17" s="72">
        <v>0</v>
      </c>
      <c r="BR17" s="79" t="e">
        <f t="shared" si="29"/>
        <v>#DIV/0!</v>
      </c>
      <c r="BS17" s="74">
        <f t="shared" si="30"/>
        <v>0</v>
      </c>
      <c r="BT17" s="80">
        <f t="shared" si="31"/>
        <v>0</v>
      </c>
      <c r="BU17" s="82" t="e">
        <f t="shared" si="32"/>
        <v>#DIV/0!</v>
      </c>
      <c r="BV17" s="83">
        <f t="shared" si="33"/>
        <v>0</v>
      </c>
      <c r="BW17" s="84" t="e">
        <f t="shared" si="34"/>
        <v>#DIV/0!</v>
      </c>
      <c r="BX17" s="22" t="e">
        <f t="shared" si="35"/>
        <v>#DIV/0!</v>
      </c>
    </row>
    <row r="18" spans="1:76" ht="21.75" customHeight="1" thickBot="1">
      <c r="A18" s="96" t="s">
        <v>42</v>
      </c>
      <c r="B18" s="68">
        <f>B19+B20+B21+B22+B23+B24</f>
        <v>33854</v>
      </c>
      <c r="C18" s="57">
        <f>C19+C20+C21+C22+C23+C24</f>
        <v>34370</v>
      </c>
      <c r="D18" s="57">
        <f aca="true" t="shared" si="37" ref="D18:D30">C18/B18*100</f>
        <v>101.52419211909967</v>
      </c>
      <c r="E18" s="58">
        <f t="shared" si="0"/>
        <v>10.267793126523589</v>
      </c>
      <c r="F18" s="57">
        <f>F19+F20+F21+F22+F23+F24</f>
        <v>52414</v>
      </c>
      <c r="G18" s="57">
        <f>G19+G20+G21+G22+G23+G24</f>
        <v>53600</v>
      </c>
      <c r="H18" s="57">
        <f aca="true" t="shared" si="38" ref="H18:H30">G18/F18*100</f>
        <v>102.26275422597016</v>
      </c>
      <c r="I18" s="58">
        <f t="shared" si="1"/>
        <v>15.860522095245985</v>
      </c>
      <c r="J18" s="57">
        <f>J19+J20+J21+J22+J23+J24</f>
        <v>62652.8616</v>
      </c>
      <c r="K18" s="57">
        <f>K19+K20+K21+K22+K23+K24</f>
        <v>63811.04952</v>
      </c>
      <c r="L18" s="57">
        <f aca="true" t="shared" si="39" ref="L18:L36">K18/J18*100</f>
        <v>101.84857944301781</v>
      </c>
      <c r="M18" s="59">
        <f t="shared" si="2"/>
        <v>17.533883792446947</v>
      </c>
      <c r="N18" s="60">
        <f t="shared" si="3"/>
        <v>29441.04952</v>
      </c>
      <c r="O18" s="60">
        <f t="shared" si="4"/>
        <v>10211.04952</v>
      </c>
      <c r="P18" s="61">
        <f aca="true" t="shared" si="40" ref="P18:P30">K18/C18</f>
        <v>1.8565914902531278</v>
      </c>
      <c r="Q18" s="61">
        <f aca="true" t="shared" si="41" ref="Q18:Q30">K18/G18</f>
        <v>1.1905046552238807</v>
      </c>
      <c r="R18" s="57">
        <f>R19+R20+R21+R22+R23+R24</f>
        <v>43581.9</v>
      </c>
      <c r="S18" s="62">
        <f>S19+S20+S21+S22+S23+S24</f>
        <v>8400.347829999999</v>
      </c>
      <c r="T18" s="57">
        <f>T19+T20+T21+T22+T23+T24</f>
        <v>17277.416119999998</v>
      </c>
      <c r="U18" s="57">
        <f>U19+U20+U21+U22+U23+U24</f>
        <v>25660.16402</v>
      </c>
      <c r="V18" s="57">
        <f>V19+V20+V21+V22+V23+V24</f>
        <v>35978.869999999995</v>
      </c>
      <c r="W18" s="57">
        <f aca="true" t="shared" si="42" ref="W18:W30">V18/R18*100</f>
        <v>82.55461556288274</v>
      </c>
      <c r="X18" s="59">
        <f t="shared" si="5"/>
        <v>11.703039072626087</v>
      </c>
      <c r="Y18" s="57">
        <f t="shared" si="6"/>
        <v>-17621.130000000005</v>
      </c>
      <c r="Z18" s="57">
        <f t="shared" si="7"/>
        <v>-27832.179520000005</v>
      </c>
      <c r="AA18" s="61">
        <f t="shared" si="36"/>
        <v>0.6712475746268656</v>
      </c>
      <c r="AB18" s="61">
        <f t="shared" si="8"/>
        <v>0.5638344811853205</v>
      </c>
      <c r="AC18" s="57">
        <f>AC19+AC20+AC21+AC22+AC23+AC24</f>
        <v>81244.8</v>
      </c>
      <c r="AD18" s="62">
        <f>AD19+AD20+AD21+AD22+AD23+AD24</f>
        <v>16983.65894</v>
      </c>
      <c r="AE18" s="63">
        <f t="shared" si="9"/>
        <v>0.20904302724605145</v>
      </c>
      <c r="AF18" s="57">
        <f>AF19+AF20+AF21+AF22+AF23+AF24</f>
        <v>0</v>
      </c>
      <c r="AG18" s="63">
        <f t="shared" si="10"/>
        <v>0</v>
      </c>
      <c r="AH18" s="57">
        <f>AH19+AH20+AH21+AH22+AH23+AH24</f>
        <v>0</v>
      </c>
      <c r="AI18" s="63">
        <f t="shared" si="11"/>
        <v>0</v>
      </c>
      <c r="AJ18" s="57">
        <f>AJ19+AJ20+AJ21+AJ22+AJ23+AJ24</f>
        <v>0</v>
      </c>
      <c r="AK18" s="64">
        <f t="shared" si="12"/>
        <v>0.20904302724605145</v>
      </c>
      <c r="AL18" s="59">
        <f t="shared" si="13"/>
        <v>23.153335061248825</v>
      </c>
      <c r="AM18" s="65">
        <f t="shared" si="14"/>
        <v>8583.311110000002</v>
      </c>
      <c r="AN18" s="65">
        <f t="shared" si="15"/>
        <v>-17277.416119999998</v>
      </c>
      <c r="AO18" s="65"/>
      <c r="AP18" s="65"/>
      <c r="AQ18" s="61">
        <f t="shared" si="16"/>
        <v>2.0217804409653835</v>
      </c>
      <c r="AR18" s="61"/>
      <c r="AS18" s="61"/>
      <c r="AT18" s="103">
        <f t="shared" si="17"/>
        <v>0</v>
      </c>
      <c r="AU18" s="67">
        <f>AU19+AU20+AU21+AU22+AU23+AU24</f>
        <v>32031.5564</v>
      </c>
      <c r="AV18" s="62">
        <f>AV19+AV20+AV21+AV22+AV23+AV24</f>
        <v>8877.407029999998</v>
      </c>
      <c r="AW18" s="63">
        <f t="shared" si="18"/>
        <v>0.2771456659533409</v>
      </c>
      <c r="AX18" s="57">
        <f>AX19+AX20+AX21+AX22+AX23+AX24</f>
        <v>0</v>
      </c>
      <c r="AY18" s="63">
        <f t="shared" si="19"/>
        <v>0</v>
      </c>
      <c r="AZ18" s="57">
        <f>AZ19+AZ20+AZ21+AZ22+AZ23+AZ24</f>
        <v>0</v>
      </c>
      <c r="BA18" s="63">
        <f t="shared" si="20"/>
        <v>0</v>
      </c>
      <c r="BB18" s="57">
        <f>BB19+BB20+BB21+BB22+BB23+BB24</f>
        <v>0</v>
      </c>
      <c r="BC18" s="64">
        <f t="shared" si="21"/>
        <v>0.2771456659533409</v>
      </c>
      <c r="BD18" s="59">
        <f t="shared" si="22"/>
        <v>11.77408990082712</v>
      </c>
      <c r="BE18" s="57">
        <f t="shared" si="23"/>
        <v>-8106.251910000003</v>
      </c>
      <c r="BF18" s="57">
        <f t="shared" si="24"/>
        <v>-23.153335061248825</v>
      </c>
      <c r="BG18" s="57"/>
      <c r="BH18" s="57"/>
      <c r="BI18" s="66">
        <f t="shared" si="25"/>
        <v>0.5227028558075836</v>
      </c>
      <c r="BJ18" s="68">
        <f>BJ19+BJ20+BJ21+BJ22+BJ23+BJ24</f>
        <v>40241.04</v>
      </c>
      <c r="BK18" s="62">
        <f>BK19+BK20+BK21+BK22+BK23+BK24</f>
        <v>9660.23141</v>
      </c>
      <c r="BL18" s="63">
        <f t="shared" si="26"/>
        <v>0.24005918857961922</v>
      </c>
      <c r="BM18" s="57">
        <f>BM19+BM20+BM21+BM22+BM23+BM24</f>
        <v>0</v>
      </c>
      <c r="BN18" s="63">
        <f t="shared" si="27"/>
        <v>0</v>
      </c>
      <c r="BO18" s="57">
        <f>BO19+BO20+BO21+BO22+BO23+BO24</f>
        <v>0</v>
      </c>
      <c r="BP18" s="63">
        <f t="shared" si="28"/>
        <v>0</v>
      </c>
      <c r="BQ18" s="57">
        <f>BQ19+BQ20+BQ21+BQ22+BQ23+BQ24</f>
        <v>0</v>
      </c>
      <c r="BR18" s="64">
        <f t="shared" si="29"/>
        <v>0.24005918857961922</v>
      </c>
      <c r="BS18" s="59">
        <f t="shared" si="30"/>
        <v>12.251659821737615</v>
      </c>
      <c r="BT18" s="65">
        <f t="shared" si="31"/>
        <v>-7323.427530000001</v>
      </c>
      <c r="BU18" s="69">
        <f t="shared" si="32"/>
        <v>0.5687956549367683</v>
      </c>
      <c r="BV18" s="70">
        <f t="shared" si="33"/>
        <v>782.8243800000018</v>
      </c>
      <c r="BW18" s="71">
        <f t="shared" si="34"/>
        <v>1.0881816477891069</v>
      </c>
      <c r="BX18" s="17" t="e">
        <f t="shared" si="35"/>
        <v>#DIV/0!</v>
      </c>
    </row>
    <row r="19" spans="1:76" ht="30" customHeight="1">
      <c r="A19" s="97" t="s">
        <v>43</v>
      </c>
      <c r="B19" s="43">
        <v>6403</v>
      </c>
      <c r="C19" s="30">
        <v>6653</v>
      </c>
      <c r="D19" s="30">
        <f t="shared" si="37"/>
        <v>103.90441980321725</v>
      </c>
      <c r="E19" s="31">
        <f t="shared" si="0"/>
        <v>1.98753644663257</v>
      </c>
      <c r="F19" s="30">
        <v>7900</v>
      </c>
      <c r="G19" s="30">
        <v>8184</v>
      </c>
      <c r="H19" s="30">
        <f t="shared" si="38"/>
        <v>103.59493670886076</v>
      </c>
      <c r="I19" s="31">
        <f t="shared" si="1"/>
        <v>2.4216886721547226</v>
      </c>
      <c r="J19" s="30">
        <v>12951</v>
      </c>
      <c r="K19" s="30">
        <v>13213.7789</v>
      </c>
      <c r="L19" s="30">
        <f t="shared" si="39"/>
        <v>102.02902401358969</v>
      </c>
      <c r="M19" s="32">
        <f t="shared" si="2"/>
        <v>3.6308580635250367</v>
      </c>
      <c r="N19" s="33">
        <f t="shared" si="3"/>
        <v>6560.778899999999</v>
      </c>
      <c r="O19" s="33">
        <f t="shared" si="4"/>
        <v>5029.778899999999</v>
      </c>
      <c r="P19" s="34">
        <f t="shared" si="40"/>
        <v>1.9861384187584548</v>
      </c>
      <c r="Q19" s="34">
        <f t="shared" si="41"/>
        <v>1.6145868646138806</v>
      </c>
      <c r="R19" s="30">
        <v>14298</v>
      </c>
      <c r="S19" s="35">
        <v>3078.88151</v>
      </c>
      <c r="T19" s="30">
        <v>6333.84145</v>
      </c>
      <c r="U19" s="30">
        <v>10772.60577</v>
      </c>
      <c r="V19" s="30">
        <v>14863.66</v>
      </c>
      <c r="W19" s="30">
        <f t="shared" si="42"/>
        <v>103.95621765281857</v>
      </c>
      <c r="X19" s="32">
        <f t="shared" si="5"/>
        <v>4.834782019063675</v>
      </c>
      <c r="Y19" s="30">
        <f t="shared" si="6"/>
        <v>6679.66</v>
      </c>
      <c r="Z19" s="30">
        <f t="shared" si="7"/>
        <v>1649.8811000000005</v>
      </c>
      <c r="AA19" s="34">
        <f t="shared" si="36"/>
        <v>1.816185239491691</v>
      </c>
      <c r="AB19" s="34">
        <f t="shared" si="8"/>
        <v>1.1248606558718794</v>
      </c>
      <c r="AC19" s="30">
        <v>13336.8</v>
      </c>
      <c r="AD19" s="35">
        <v>3048.75671</v>
      </c>
      <c r="AE19" s="36">
        <f t="shared" si="9"/>
        <v>0.2285973179473337</v>
      </c>
      <c r="AF19" s="30"/>
      <c r="AG19" s="36">
        <f t="shared" si="10"/>
        <v>0</v>
      </c>
      <c r="AH19" s="30"/>
      <c r="AI19" s="36">
        <f t="shared" si="11"/>
        <v>0</v>
      </c>
      <c r="AJ19" s="30"/>
      <c r="AK19" s="37">
        <f t="shared" si="12"/>
        <v>0.2285973179473337</v>
      </c>
      <c r="AL19" s="32">
        <f t="shared" si="13"/>
        <v>4.156282569983158</v>
      </c>
      <c r="AM19" s="38">
        <f t="shared" si="14"/>
        <v>-30.12480000000005</v>
      </c>
      <c r="AN19" s="38">
        <f t="shared" si="15"/>
        <v>-6333.84145</v>
      </c>
      <c r="AO19" s="38"/>
      <c r="AP19" s="38"/>
      <c r="AQ19" s="34">
        <f t="shared" si="16"/>
        <v>0.9902156676370439</v>
      </c>
      <c r="AR19" s="34"/>
      <c r="AS19" s="34"/>
      <c r="AT19" s="104">
        <f t="shared" si="17"/>
        <v>0</v>
      </c>
      <c r="AU19" s="51">
        <v>13722</v>
      </c>
      <c r="AV19" s="35">
        <v>2899.65903</v>
      </c>
      <c r="AW19" s="36">
        <f t="shared" si="18"/>
        <v>0.21131460647135986</v>
      </c>
      <c r="AX19" s="30"/>
      <c r="AY19" s="36">
        <f t="shared" si="19"/>
        <v>0</v>
      </c>
      <c r="AZ19" s="30"/>
      <c r="BA19" s="36">
        <f t="shared" si="20"/>
        <v>0</v>
      </c>
      <c r="BB19" s="30"/>
      <c r="BC19" s="37">
        <f t="shared" si="21"/>
        <v>0.21131460647135986</v>
      </c>
      <c r="BD19" s="32">
        <f t="shared" si="22"/>
        <v>3.8458128579201993</v>
      </c>
      <c r="BE19" s="55">
        <f t="shared" si="23"/>
        <v>-149.0976800000003</v>
      </c>
      <c r="BF19" s="55">
        <f t="shared" si="24"/>
        <v>-4.156282569983158</v>
      </c>
      <c r="BG19" s="55"/>
      <c r="BH19" s="55"/>
      <c r="BI19" s="48">
        <f t="shared" si="25"/>
        <v>0.9510955795485563</v>
      </c>
      <c r="BJ19" s="43">
        <v>15683.2</v>
      </c>
      <c r="BK19" s="35">
        <v>2503.8236</v>
      </c>
      <c r="BL19" s="36">
        <f t="shared" si="26"/>
        <v>0.15965004590899817</v>
      </c>
      <c r="BM19" s="30"/>
      <c r="BN19" s="36">
        <f t="shared" si="27"/>
        <v>0</v>
      </c>
      <c r="BO19" s="30"/>
      <c r="BP19" s="36">
        <f t="shared" si="28"/>
        <v>0</v>
      </c>
      <c r="BQ19" s="30"/>
      <c r="BR19" s="37">
        <f t="shared" si="29"/>
        <v>0.15965004590899817</v>
      </c>
      <c r="BS19" s="32">
        <f t="shared" si="30"/>
        <v>3.1754927701921827</v>
      </c>
      <c r="BT19" s="38">
        <f t="shared" si="31"/>
        <v>-544.9331099999999</v>
      </c>
      <c r="BU19" s="39">
        <f t="shared" si="32"/>
        <v>0.8212605459095489</v>
      </c>
      <c r="BV19" s="40">
        <f t="shared" si="33"/>
        <v>-395.83542999999963</v>
      </c>
      <c r="BW19" s="41">
        <f t="shared" si="34"/>
        <v>0.8634889737363363</v>
      </c>
      <c r="BX19" s="22" t="e">
        <f t="shared" si="35"/>
        <v>#DIV/0!</v>
      </c>
    </row>
    <row r="20" spans="1:76" ht="30" customHeight="1">
      <c r="A20" s="98" t="s">
        <v>44</v>
      </c>
      <c r="B20" s="44">
        <v>400</v>
      </c>
      <c r="C20" s="18">
        <v>383</v>
      </c>
      <c r="D20" s="18">
        <f t="shared" si="37"/>
        <v>95.75</v>
      </c>
      <c r="E20" s="19">
        <f t="shared" si="0"/>
        <v>0.11441852683906123</v>
      </c>
      <c r="F20" s="18">
        <v>555</v>
      </c>
      <c r="G20" s="18">
        <v>532</v>
      </c>
      <c r="H20" s="18">
        <f t="shared" si="38"/>
        <v>95.85585585585585</v>
      </c>
      <c r="I20" s="19">
        <f t="shared" si="1"/>
        <v>0.15742159990057583</v>
      </c>
      <c r="J20" s="18">
        <v>496.3</v>
      </c>
      <c r="K20" s="18">
        <v>495.28763</v>
      </c>
      <c r="L20" s="18">
        <f t="shared" si="39"/>
        <v>99.79601652226475</v>
      </c>
      <c r="M20" s="20">
        <f t="shared" si="2"/>
        <v>0.13609423154111538</v>
      </c>
      <c r="N20" s="21">
        <f t="shared" si="3"/>
        <v>112.28762999999998</v>
      </c>
      <c r="O20" s="21">
        <f t="shared" si="4"/>
        <v>-36.71237000000002</v>
      </c>
      <c r="P20" s="22">
        <f t="shared" si="40"/>
        <v>1.293179190600522</v>
      </c>
      <c r="Q20" s="22">
        <f t="shared" si="41"/>
        <v>0.9309917857142856</v>
      </c>
      <c r="R20" s="18">
        <v>740</v>
      </c>
      <c r="S20" s="23">
        <v>187.33544</v>
      </c>
      <c r="T20" s="18">
        <v>467.2341</v>
      </c>
      <c r="U20" s="18">
        <v>600.25886</v>
      </c>
      <c r="V20" s="18">
        <v>738.45</v>
      </c>
      <c r="W20" s="18">
        <f t="shared" si="42"/>
        <v>99.79054054054055</v>
      </c>
      <c r="X20" s="20">
        <f t="shared" si="5"/>
        <v>0.240199572782045</v>
      </c>
      <c r="Y20" s="18">
        <f t="shared" si="6"/>
        <v>206.45000000000005</v>
      </c>
      <c r="Z20" s="18">
        <f t="shared" si="7"/>
        <v>243.16237000000007</v>
      </c>
      <c r="AA20" s="22">
        <f t="shared" si="36"/>
        <v>1.3880639097744363</v>
      </c>
      <c r="AB20" s="22">
        <f t="shared" si="8"/>
        <v>1.4909518333821503</v>
      </c>
      <c r="AC20" s="18">
        <v>557</v>
      </c>
      <c r="AD20" s="23">
        <v>555.05273</v>
      </c>
      <c r="AE20" s="24">
        <f t="shared" si="9"/>
        <v>0.9965040035906643</v>
      </c>
      <c r="AF20" s="18"/>
      <c r="AG20" s="24">
        <f t="shared" si="10"/>
        <v>0</v>
      </c>
      <c r="AH20" s="18"/>
      <c r="AI20" s="24">
        <f t="shared" si="11"/>
        <v>0</v>
      </c>
      <c r="AJ20" s="18"/>
      <c r="AK20" s="25">
        <f t="shared" si="12"/>
        <v>0.9965040035906643</v>
      </c>
      <c r="AL20" s="20">
        <f t="shared" si="13"/>
        <v>0.7566874652718902</v>
      </c>
      <c r="AM20" s="26">
        <f t="shared" si="14"/>
        <v>367.71729</v>
      </c>
      <c r="AN20" s="26">
        <f t="shared" si="15"/>
        <v>-467.2341</v>
      </c>
      <c r="AO20" s="26"/>
      <c r="AP20" s="26"/>
      <c r="AQ20" s="22">
        <f t="shared" si="16"/>
        <v>2.962881609587593</v>
      </c>
      <c r="AR20" s="22"/>
      <c r="AS20" s="22"/>
      <c r="AT20" s="105">
        <f t="shared" si="17"/>
        <v>0</v>
      </c>
      <c r="AU20" s="52">
        <v>980</v>
      </c>
      <c r="AV20" s="23">
        <v>262.37929</v>
      </c>
      <c r="AW20" s="24">
        <f t="shared" si="18"/>
        <v>0.2677339693877551</v>
      </c>
      <c r="AX20" s="18"/>
      <c r="AY20" s="24">
        <f t="shared" si="19"/>
        <v>0</v>
      </c>
      <c r="AZ20" s="18"/>
      <c r="BA20" s="24">
        <f t="shared" si="20"/>
        <v>0</v>
      </c>
      <c r="BB20" s="18"/>
      <c r="BC20" s="25">
        <f t="shared" si="21"/>
        <v>0.2677339693877551</v>
      </c>
      <c r="BD20" s="20">
        <f t="shared" si="22"/>
        <v>0.34799320771655445</v>
      </c>
      <c r="BE20" s="56">
        <f t="shared" si="23"/>
        <v>-292.67343999999997</v>
      </c>
      <c r="BF20" s="56">
        <f t="shared" si="24"/>
        <v>-0.7566874652718902</v>
      </c>
      <c r="BG20" s="56"/>
      <c r="BH20" s="56"/>
      <c r="BI20" s="49">
        <f t="shared" si="25"/>
        <v>0.47271056571508085</v>
      </c>
      <c r="BJ20" s="44">
        <v>1015.6</v>
      </c>
      <c r="BK20" s="23">
        <v>666.03016</v>
      </c>
      <c r="BL20" s="24">
        <f t="shared" si="26"/>
        <v>0.655799684915321</v>
      </c>
      <c r="BM20" s="18"/>
      <c r="BN20" s="24">
        <f t="shared" si="27"/>
        <v>0</v>
      </c>
      <c r="BO20" s="18"/>
      <c r="BP20" s="24">
        <f t="shared" si="28"/>
        <v>0</v>
      </c>
      <c r="BQ20" s="18"/>
      <c r="BR20" s="25">
        <f t="shared" si="29"/>
        <v>0.655799684915321</v>
      </c>
      <c r="BS20" s="20">
        <f t="shared" si="30"/>
        <v>0.8446976687215276</v>
      </c>
      <c r="BT20" s="26">
        <f t="shared" si="31"/>
        <v>110.97743000000003</v>
      </c>
      <c r="BU20" s="27">
        <f t="shared" si="32"/>
        <v>1.199940337200035</v>
      </c>
      <c r="BV20" s="28">
        <f t="shared" si="33"/>
        <v>403.65087</v>
      </c>
      <c r="BW20" s="29">
        <f t="shared" si="34"/>
        <v>2.5384250410922293</v>
      </c>
      <c r="BX20" s="22" t="e">
        <f t="shared" si="35"/>
        <v>#DIV/0!</v>
      </c>
    </row>
    <row r="21" spans="1:76" ht="26.25" customHeight="1">
      <c r="A21" s="98" t="s">
        <v>45</v>
      </c>
      <c r="B21" s="44">
        <v>15642</v>
      </c>
      <c r="C21" s="18">
        <v>15854</v>
      </c>
      <c r="D21" s="18">
        <f t="shared" si="37"/>
        <v>101.35532540595831</v>
      </c>
      <c r="E21" s="19">
        <f t="shared" si="0"/>
        <v>4.736269776779313</v>
      </c>
      <c r="F21" s="18">
        <v>15297</v>
      </c>
      <c r="G21" s="18">
        <v>15559</v>
      </c>
      <c r="H21" s="18">
        <f t="shared" si="38"/>
        <v>101.71275413479768</v>
      </c>
      <c r="I21" s="19">
        <f t="shared" si="1"/>
        <v>4.603989986565901</v>
      </c>
      <c r="J21" s="18">
        <v>20315.9116</v>
      </c>
      <c r="K21" s="18">
        <v>20471.54476</v>
      </c>
      <c r="L21" s="18">
        <f t="shared" si="39"/>
        <v>100.76606535342476</v>
      </c>
      <c r="M21" s="20">
        <f t="shared" si="2"/>
        <v>5.625133727995079</v>
      </c>
      <c r="N21" s="21">
        <f t="shared" si="3"/>
        <v>4617.544760000001</v>
      </c>
      <c r="O21" s="21">
        <f t="shared" si="4"/>
        <v>4912.544760000001</v>
      </c>
      <c r="P21" s="22">
        <f t="shared" si="40"/>
        <v>1.29125424246247</v>
      </c>
      <c r="Q21" s="22">
        <f t="shared" si="41"/>
        <v>1.3157365357670803</v>
      </c>
      <c r="R21" s="18">
        <v>17532.04</v>
      </c>
      <c r="S21" s="23">
        <v>4372.43586</v>
      </c>
      <c r="T21" s="18">
        <v>9007.05807</v>
      </c>
      <c r="U21" s="18">
        <v>12187.7231</v>
      </c>
      <c r="V21" s="18">
        <v>16952.65</v>
      </c>
      <c r="W21" s="18">
        <f t="shared" si="42"/>
        <v>96.69525052418315</v>
      </c>
      <c r="X21" s="20">
        <f t="shared" si="5"/>
        <v>5.514278945796649</v>
      </c>
      <c r="Y21" s="18">
        <f t="shared" si="6"/>
        <v>1393.6500000000015</v>
      </c>
      <c r="Z21" s="18">
        <f t="shared" si="7"/>
        <v>-3518.894759999999</v>
      </c>
      <c r="AA21" s="22">
        <f t="shared" si="36"/>
        <v>1.089571951924931</v>
      </c>
      <c r="AB21" s="22">
        <f t="shared" si="8"/>
        <v>0.828108000580607</v>
      </c>
      <c r="AC21" s="18">
        <v>13552</v>
      </c>
      <c r="AD21" s="23">
        <v>3656.63445</v>
      </c>
      <c r="AE21" s="24">
        <f t="shared" si="9"/>
        <v>0.26982249483471077</v>
      </c>
      <c r="AF21" s="18"/>
      <c r="AG21" s="24">
        <f t="shared" si="10"/>
        <v>0</v>
      </c>
      <c r="AH21" s="18"/>
      <c r="AI21" s="24">
        <f t="shared" si="11"/>
        <v>0</v>
      </c>
      <c r="AJ21" s="18"/>
      <c r="AK21" s="25">
        <f t="shared" si="12"/>
        <v>0.26982249483471077</v>
      </c>
      <c r="AL21" s="20">
        <f t="shared" si="13"/>
        <v>4.984984856116954</v>
      </c>
      <c r="AM21" s="26">
        <f t="shared" si="14"/>
        <v>-715.8014099999996</v>
      </c>
      <c r="AN21" s="26">
        <f t="shared" si="15"/>
        <v>-9007.05807</v>
      </c>
      <c r="AO21" s="26"/>
      <c r="AP21" s="26"/>
      <c r="AQ21" s="22">
        <f t="shared" si="16"/>
        <v>0.8362923018383626</v>
      </c>
      <c r="AR21" s="22"/>
      <c r="AS21" s="22"/>
      <c r="AT21" s="105">
        <f t="shared" si="17"/>
        <v>0</v>
      </c>
      <c r="AU21" s="52">
        <v>14504</v>
      </c>
      <c r="AV21" s="23">
        <v>3631.19571</v>
      </c>
      <c r="AW21" s="24">
        <f t="shared" si="18"/>
        <v>0.25035822600661883</v>
      </c>
      <c r="AX21" s="18"/>
      <c r="AY21" s="24">
        <f t="shared" si="19"/>
        <v>0</v>
      </c>
      <c r="AZ21" s="18"/>
      <c r="BA21" s="24">
        <f t="shared" si="20"/>
        <v>0</v>
      </c>
      <c r="BB21" s="18"/>
      <c r="BC21" s="25">
        <f t="shared" si="21"/>
        <v>0.25035822600661883</v>
      </c>
      <c r="BD21" s="20">
        <f t="shared" si="22"/>
        <v>4.816048716990931</v>
      </c>
      <c r="BE21" s="56">
        <f t="shared" si="23"/>
        <v>-25.438740000000053</v>
      </c>
      <c r="BF21" s="56">
        <f t="shared" si="24"/>
        <v>-4.984984856116954</v>
      </c>
      <c r="BG21" s="56"/>
      <c r="BH21" s="56"/>
      <c r="BI21" s="49">
        <f t="shared" si="25"/>
        <v>0.9930431274036703</v>
      </c>
      <c r="BJ21" s="44">
        <v>15741.24</v>
      </c>
      <c r="BK21" s="23">
        <v>2950.78417</v>
      </c>
      <c r="BL21" s="24">
        <f t="shared" si="26"/>
        <v>0.1874556369129751</v>
      </c>
      <c r="BM21" s="18"/>
      <c r="BN21" s="24">
        <f t="shared" si="27"/>
        <v>0</v>
      </c>
      <c r="BO21" s="18"/>
      <c r="BP21" s="24">
        <f t="shared" si="28"/>
        <v>0</v>
      </c>
      <c r="BQ21" s="18"/>
      <c r="BR21" s="25">
        <f t="shared" si="29"/>
        <v>0.1874556369129751</v>
      </c>
      <c r="BS21" s="20">
        <f t="shared" si="30"/>
        <v>3.742353813676227</v>
      </c>
      <c r="BT21" s="26">
        <f t="shared" si="31"/>
        <v>-705.8502800000001</v>
      </c>
      <c r="BU21" s="27">
        <f t="shared" si="32"/>
        <v>0.8069672291141927</v>
      </c>
      <c r="BV21" s="28">
        <f t="shared" si="33"/>
        <v>-680.4115400000001</v>
      </c>
      <c r="BW21" s="29">
        <f t="shared" si="34"/>
        <v>0.8126205265868195</v>
      </c>
      <c r="BX21" s="22" t="e">
        <f t="shared" si="35"/>
        <v>#DIV/0!</v>
      </c>
    </row>
    <row r="22" spans="1:76" ht="35.25" customHeight="1">
      <c r="A22" s="98" t="s">
        <v>46</v>
      </c>
      <c r="B22" s="44">
        <v>8779</v>
      </c>
      <c r="C22" s="18">
        <v>8760</v>
      </c>
      <c r="D22" s="18">
        <f t="shared" si="37"/>
        <v>99.78357443900217</v>
      </c>
      <c r="E22" s="19">
        <f t="shared" si="0"/>
        <v>2.6169877156923667</v>
      </c>
      <c r="F22" s="18">
        <v>25391</v>
      </c>
      <c r="G22" s="18">
        <v>26126</v>
      </c>
      <c r="H22" s="18">
        <f t="shared" si="38"/>
        <v>102.89472647788587</v>
      </c>
      <c r="I22" s="19">
        <f t="shared" si="1"/>
        <v>7.730820900380535</v>
      </c>
      <c r="J22" s="18">
        <v>26190</v>
      </c>
      <c r="K22" s="18">
        <v>26551.98713</v>
      </c>
      <c r="L22" s="18">
        <f t="shared" si="39"/>
        <v>101.3821578083238</v>
      </c>
      <c r="M22" s="20">
        <f t="shared" si="2"/>
        <v>7.295906591381933</v>
      </c>
      <c r="N22" s="21">
        <f t="shared" si="3"/>
        <v>17791.98713</v>
      </c>
      <c r="O22" s="21">
        <f t="shared" si="4"/>
        <v>425.98713000000134</v>
      </c>
      <c r="P22" s="22">
        <f t="shared" si="40"/>
        <v>3.0310487591324202</v>
      </c>
      <c r="Q22" s="22">
        <f t="shared" si="41"/>
        <v>1.0163051033453265</v>
      </c>
      <c r="R22" s="18">
        <v>9603</v>
      </c>
      <c r="S22" s="23">
        <v>341.43793</v>
      </c>
      <c r="T22" s="18">
        <v>599.53356</v>
      </c>
      <c r="U22" s="18">
        <v>946.29381</v>
      </c>
      <c r="V22" s="18">
        <v>2003.14</v>
      </c>
      <c r="W22" s="18">
        <f t="shared" si="42"/>
        <v>20.859523065708636</v>
      </c>
      <c r="X22" s="20">
        <f t="shared" si="5"/>
        <v>0.6515720390312487</v>
      </c>
      <c r="Y22" s="18">
        <f t="shared" si="6"/>
        <v>-24122.86</v>
      </c>
      <c r="Z22" s="18">
        <f t="shared" si="7"/>
        <v>-24548.847130000002</v>
      </c>
      <c r="AA22" s="22">
        <f t="shared" si="36"/>
        <v>0.07667228048687132</v>
      </c>
      <c r="AB22" s="22">
        <f t="shared" si="8"/>
        <v>0.07544218781790288</v>
      </c>
      <c r="AC22" s="18">
        <v>52436</v>
      </c>
      <c r="AD22" s="23">
        <v>9049.16541</v>
      </c>
      <c r="AE22" s="24">
        <f t="shared" si="9"/>
        <v>0.17257543309939735</v>
      </c>
      <c r="AF22" s="18"/>
      <c r="AG22" s="24">
        <f t="shared" si="10"/>
        <v>0</v>
      </c>
      <c r="AH22" s="18"/>
      <c r="AI22" s="24">
        <f t="shared" si="11"/>
        <v>0</v>
      </c>
      <c r="AJ22" s="18"/>
      <c r="AK22" s="25">
        <f t="shared" si="12"/>
        <v>0.17257543309939735</v>
      </c>
      <c r="AL22" s="20">
        <f t="shared" si="13"/>
        <v>12.336467630596042</v>
      </c>
      <c r="AM22" s="26">
        <f t="shared" si="14"/>
        <v>8707.72748</v>
      </c>
      <c r="AN22" s="26">
        <f t="shared" si="15"/>
        <v>-599.53356</v>
      </c>
      <c r="AO22" s="26"/>
      <c r="AP22" s="26"/>
      <c r="AQ22" s="22">
        <f t="shared" si="16"/>
        <v>26.503105293544863</v>
      </c>
      <c r="AR22" s="22"/>
      <c r="AS22" s="22"/>
      <c r="AT22" s="105">
        <f t="shared" si="17"/>
        <v>0</v>
      </c>
      <c r="AU22" s="52">
        <v>2460</v>
      </c>
      <c r="AV22" s="23">
        <v>2138.47556</v>
      </c>
      <c r="AW22" s="24">
        <f t="shared" si="18"/>
        <v>0.8692990081300812</v>
      </c>
      <c r="AX22" s="18"/>
      <c r="AY22" s="24">
        <f t="shared" si="19"/>
        <v>0</v>
      </c>
      <c r="AZ22" s="18"/>
      <c r="BA22" s="24">
        <f t="shared" si="20"/>
        <v>0</v>
      </c>
      <c r="BB22" s="18"/>
      <c r="BC22" s="25">
        <f t="shared" si="21"/>
        <v>0.8692990081300812</v>
      </c>
      <c r="BD22" s="20">
        <f t="shared" si="22"/>
        <v>2.8362565115099403</v>
      </c>
      <c r="BE22" s="56">
        <f t="shared" si="23"/>
        <v>-6910.68985</v>
      </c>
      <c r="BF22" s="56">
        <f t="shared" si="24"/>
        <v>-12.336467630596042</v>
      </c>
      <c r="BG22" s="56"/>
      <c r="BH22" s="56"/>
      <c r="BI22" s="49">
        <f t="shared" si="25"/>
        <v>0.236317435156708</v>
      </c>
      <c r="BJ22" s="44">
        <v>7110</v>
      </c>
      <c r="BK22" s="23">
        <v>3848.14131</v>
      </c>
      <c r="BL22" s="24">
        <f t="shared" si="26"/>
        <v>0.5412294388185654</v>
      </c>
      <c r="BM22" s="18"/>
      <c r="BN22" s="24">
        <f t="shared" si="27"/>
        <v>0</v>
      </c>
      <c r="BO22" s="18"/>
      <c r="BP22" s="24">
        <f t="shared" si="28"/>
        <v>0</v>
      </c>
      <c r="BQ22" s="18"/>
      <c r="BR22" s="25">
        <f t="shared" si="29"/>
        <v>0.5412294388185654</v>
      </c>
      <c r="BS22" s="20">
        <f t="shared" si="30"/>
        <v>4.880433633017468</v>
      </c>
      <c r="BT22" s="26">
        <f t="shared" si="31"/>
        <v>-5201.0241</v>
      </c>
      <c r="BU22" s="27">
        <f t="shared" si="32"/>
        <v>0.42524820087248244</v>
      </c>
      <c r="BV22" s="28">
        <f t="shared" si="33"/>
        <v>1709.6657500000001</v>
      </c>
      <c r="BW22" s="29">
        <f t="shared" si="34"/>
        <v>1.799478741763128</v>
      </c>
      <c r="BX22" s="22" t="e">
        <f t="shared" si="35"/>
        <v>#DIV/0!</v>
      </c>
    </row>
    <row r="23" spans="1:76" ht="21.75" customHeight="1">
      <c r="A23" s="98" t="s">
        <v>47</v>
      </c>
      <c r="B23" s="44">
        <v>1470</v>
      </c>
      <c r="C23" s="18">
        <v>1575</v>
      </c>
      <c r="D23" s="18">
        <f t="shared" si="37"/>
        <v>107.14285714285714</v>
      </c>
      <c r="E23" s="19">
        <f t="shared" si="0"/>
        <v>0.4705200516227714</v>
      </c>
      <c r="F23" s="18">
        <v>2140</v>
      </c>
      <c r="G23" s="18">
        <v>2024</v>
      </c>
      <c r="H23" s="18">
        <f t="shared" si="38"/>
        <v>94.57943925233646</v>
      </c>
      <c r="I23" s="19">
        <f t="shared" si="1"/>
        <v>0.5989122522533186</v>
      </c>
      <c r="J23" s="18">
        <v>1896.25</v>
      </c>
      <c r="K23" s="18">
        <v>2267.62008</v>
      </c>
      <c r="L23" s="18">
        <f t="shared" si="39"/>
        <v>119.58444719841795</v>
      </c>
      <c r="M23" s="20">
        <f t="shared" si="2"/>
        <v>0.62309250932595</v>
      </c>
      <c r="N23" s="21">
        <f t="shared" si="3"/>
        <v>692.6200800000001</v>
      </c>
      <c r="O23" s="21">
        <f t="shared" si="4"/>
        <v>243.62008000000014</v>
      </c>
      <c r="P23" s="22">
        <f t="shared" si="40"/>
        <v>1.439758780952381</v>
      </c>
      <c r="Q23" s="22">
        <f t="shared" si="41"/>
        <v>1.1203656521739132</v>
      </c>
      <c r="R23" s="18">
        <v>1342.37</v>
      </c>
      <c r="S23" s="23">
        <v>417.50709</v>
      </c>
      <c r="T23" s="18">
        <v>858.35534</v>
      </c>
      <c r="U23" s="18">
        <v>1086.25384</v>
      </c>
      <c r="V23" s="18">
        <v>1358.34</v>
      </c>
      <c r="W23" s="18">
        <f t="shared" si="42"/>
        <v>101.18968689705521</v>
      </c>
      <c r="X23" s="20">
        <f t="shared" si="5"/>
        <v>0.44183450158137044</v>
      </c>
      <c r="Y23" s="18">
        <f t="shared" si="6"/>
        <v>-665.6600000000001</v>
      </c>
      <c r="Z23" s="18">
        <f t="shared" si="7"/>
        <v>-909.2800800000002</v>
      </c>
      <c r="AA23" s="22">
        <f t="shared" si="36"/>
        <v>0.6711166007905138</v>
      </c>
      <c r="AB23" s="22">
        <f t="shared" si="8"/>
        <v>0.5990156869663986</v>
      </c>
      <c r="AC23" s="18">
        <v>1363</v>
      </c>
      <c r="AD23" s="23">
        <v>614.04964</v>
      </c>
      <c r="AE23" s="24">
        <f t="shared" si="9"/>
        <v>0.45051330887747615</v>
      </c>
      <c r="AF23" s="18"/>
      <c r="AG23" s="24">
        <f t="shared" si="10"/>
        <v>0</v>
      </c>
      <c r="AH23" s="18"/>
      <c r="AI23" s="24">
        <f t="shared" si="11"/>
        <v>0</v>
      </c>
      <c r="AJ23" s="18"/>
      <c r="AK23" s="25">
        <f t="shared" si="12"/>
        <v>0.45051330887747615</v>
      </c>
      <c r="AL23" s="20">
        <f t="shared" si="13"/>
        <v>0.8371162603645182</v>
      </c>
      <c r="AM23" s="26">
        <f t="shared" si="14"/>
        <v>196.54254999999995</v>
      </c>
      <c r="AN23" s="26">
        <f t="shared" si="15"/>
        <v>-858.35534</v>
      </c>
      <c r="AO23" s="26"/>
      <c r="AP23" s="26"/>
      <c r="AQ23" s="22">
        <f t="shared" si="16"/>
        <v>1.4707526044647528</v>
      </c>
      <c r="AR23" s="22"/>
      <c r="AS23" s="22"/>
      <c r="AT23" s="105">
        <f t="shared" si="17"/>
        <v>0</v>
      </c>
      <c r="AU23" s="52">
        <v>365.5564</v>
      </c>
      <c r="AV23" s="23">
        <v>476.01364</v>
      </c>
      <c r="AW23" s="24">
        <f t="shared" si="18"/>
        <v>1.3021619646106593</v>
      </c>
      <c r="AX23" s="18"/>
      <c r="AY23" s="24">
        <f t="shared" si="19"/>
        <v>0</v>
      </c>
      <c r="AZ23" s="18"/>
      <c r="BA23" s="24">
        <f t="shared" si="20"/>
        <v>0</v>
      </c>
      <c r="BB23" s="18"/>
      <c r="BC23" s="25">
        <f t="shared" si="21"/>
        <v>1.3021619646106593</v>
      </c>
      <c r="BD23" s="20">
        <f t="shared" si="22"/>
        <v>0.6313360841110333</v>
      </c>
      <c r="BE23" s="56">
        <f t="shared" si="23"/>
        <v>-138.03599999999994</v>
      </c>
      <c r="BF23" s="56">
        <f t="shared" si="24"/>
        <v>-0.8371162603645182</v>
      </c>
      <c r="BG23" s="56"/>
      <c r="BH23" s="56"/>
      <c r="BI23" s="49">
        <f t="shared" si="25"/>
        <v>0.7752038418262082</v>
      </c>
      <c r="BJ23" s="44">
        <v>691</v>
      </c>
      <c r="BK23" s="23">
        <v>279.42252</v>
      </c>
      <c r="BL23" s="24">
        <f t="shared" si="26"/>
        <v>0.4043741244573083</v>
      </c>
      <c r="BM23" s="18"/>
      <c r="BN23" s="24">
        <f t="shared" si="27"/>
        <v>0</v>
      </c>
      <c r="BO23" s="18"/>
      <c r="BP23" s="24">
        <f t="shared" si="28"/>
        <v>0</v>
      </c>
      <c r="BQ23" s="18"/>
      <c r="BR23" s="25">
        <f t="shared" si="29"/>
        <v>0.4043741244573083</v>
      </c>
      <c r="BS23" s="20">
        <f t="shared" si="30"/>
        <v>0.35437967438635876</v>
      </c>
      <c r="BT23" s="26">
        <f t="shared" si="31"/>
        <v>-334.62711999999993</v>
      </c>
      <c r="BU23" s="27">
        <f t="shared" si="32"/>
        <v>0.45504874817612473</v>
      </c>
      <c r="BV23" s="28">
        <f t="shared" si="33"/>
        <v>-196.59112</v>
      </c>
      <c r="BW23" s="29">
        <f t="shared" si="34"/>
        <v>0.5870052799327348</v>
      </c>
      <c r="BX23" s="22" t="e">
        <f t="shared" si="35"/>
        <v>#DIV/0!</v>
      </c>
    </row>
    <row r="24" spans="1:76" ht="21.75" customHeight="1" thickBot="1">
      <c r="A24" s="148" t="s">
        <v>48</v>
      </c>
      <c r="B24" s="44">
        <v>1160</v>
      </c>
      <c r="C24" s="18">
        <v>1145</v>
      </c>
      <c r="D24" s="18">
        <f t="shared" si="37"/>
        <v>98.70689655172413</v>
      </c>
      <c r="E24" s="19">
        <f t="shared" si="0"/>
        <v>0.3420606089575068</v>
      </c>
      <c r="F24" s="150">
        <v>1131</v>
      </c>
      <c r="G24" s="150">
        <v>1175</v>
      </c>
      <c r="H24" s="18">
        <f t="shared" si="38"/>
        <v>103.89036251105217</v>
      </c>
      <c r="I24" s="19">
        <f t="shared" si="1"/>
        <v>0.34768868399093344</v>
      </c>
      <c r="J24" s="18">
        <v>803.4</v>
      </c>
      <c r="K24" s="18">
        <v>810.83102</v>
      </c>
      <c r="L24" s="18">
        <f t="shared" si="39"/>
        <v>100.92494647747074</v>
      </c>
      <c r="M24" s="141">
        <f t="shared" si="2"/>
        <v>0.2227986686778322</v>
      </c>
      <c r="N24" s="21">
        <f t="shared" si="3"/>
        <v>-334.16898000000003</v>
      </c>
      <c r="O24" s="21">
        <f t="shared" si="4"/>
        <v>-364.16898000000003</v>
      </c>
      <c r="P24" s="22">
        <f t="shared" si="40"/>
        <v>0.7081493624454148</v>
      </c>
      <c r="Q24" s="22">
        <f t="shared" si="41"/>
        <v>0.6900689531914893</v>
      </c>
      <c r="R24" s="18">
        <v>66.49</v>
      </c>
      <c r="S24" s="23">
        <v>2.75</v>
      </c>
      <c r="T24" s="18">
        <v>11.3936</v>
      </c>
      <c r="U24" s="18">
        <v>67.02864</v>
      </c>
      <c r="V24" s="18">
        <v>62.63</v>
      </c>
      <c r="W24" s="18">
        <f t="shared" si="42"/>
        <v>94.194615731689</v>
      </c>
      <c r="X24" s="141">
        <f t="shared" si="5"/>
        <v>0.020371994371100925</v>
      </c>
      <c r="Y24" s="18">
        <f t="shared" si="6"/>
        <v>-1112.37</v>
      </c>
      <c r="Z24" s="18">
        <f t="shared" si="7"/>
        <v>-748.20102</v>
      </c>
      <c r="AA24" s="22">
        <f t="shared" si="36"/>
        <v>0.05330212765957447</v>
      </c>
      <c r="AB24" s="22">
        <f t="shared" si="8"/>
        <v>0.07724174144200847</v>
      </c>
      <c r="AC24" s="18">
        <v>0</v>
      </c>
      <c r="AD24" s="23">
        <v>60</v>
      </c>
      <c r="AE24" s="24" t="e">
        <f t="shared" si="9"/>
        <v>#DIV/0!</v>
      </c>
      <c r="AF24" s="18"/>
      <c r="AG24" s="24" t="e">
        <f t="shared" si="10"/>
        <v>#DIV/0!</v>
      </c>
      <c r="AH24" s="18"/>
      <c r="AI24" s="24" t="e">
        <f t="shared" si="11"/>
        <v>#DIV/0!</v>
      </c>
      <c r="AJ24" s="18"/>
      <c r="AK24" s="25" t="e">
        <f t="shared" si="12"/>
        <v>#DIV/0!</v>
      </c>
      <c r="AL24" s="141">
        <f t="shared" si="13"/>
        <v>0.08179627891626334</v>
      </c>
      <c r="AM24" s="26">
        <f t="shared" si="14"/>
        <v>57.25</v>
      </c>
      <c r="AN24" s="26">
        <f t="shared" si="15"/>
        <v>-11.3936</v>
      </c>
      <c r="AO24" s="26"/>
      <c r="AP24" s="26"/>
      <c r="AQ24" s="22">
        <f t="shared" si="16"/>
        <v>21.818181818181817</v>
      </c>
      <c r="AR24" s="22"/>
      <c r="AS24" s="22"/>
      <c r="AT24" s="105">
        <f t="shared" si="17"/>
        <v>0</v>
      </c>
      <c r="AU24" s="52">
        <v>0</v>
      </c>
      <c r="AV24" s="23">
        <v>-530.3162</v>
      </c>
      <c r="AW24" s="24" t="e">
        <f t="shared" si="18"/>
        <v>#DIV/0!</v>
      </c>
      <c r="AX24" s="18"/>
      <c r="AY24" s="24" t="e">
        <f t="shared" si="19"/>
        <v>#DIV/0!</v>
      </c>
      <c r="AZ24" s="18"/>
      <c r="BA24" s="24" t="e">
        <f t="shared" si="20"/>
        <v>#DIV/0!</v>
      </c>
      <c r="BB24" s="18"/>
      <c r="BC24" s="25" t="e">
        <f t="shared" si="21"/>
        <v>#DIV/0!</v>
      </c>
      <c r="BD24" s="141">
        <f t="shared" si="22"/>
        <v>-0.7033574774215368</v>
      </c>
      <c r="BE24" s="56">
        <f t="shared" si="23"/>
        <v>-590.3162</v>
      </c>
      <c r="BF24" s="56">
        <f t="shared" si="24"/>
        <v>-0.08179627891626334</v>
      </c>
      <c r="BG24" s="56"/>
      <c r="BH24" s="56"/>
      <c r="BI24" s="49">
        <f t="shared" si="25"/>
        <v>-8.838603333333333</v>
      </c>
      <c r="BJ24" s="44">
        <v>0</v>
      </c>
      <c r="BK24" s="23">
        <v>-587.97035</v>
      </c>
      <c r="BL24" s="24" t="e">
        <f t="shared" si="26"/>
        <v>#DIV/0!</v>
      </c>
      <c r="BM24" s="18"/>
      <c r="BN24" s="24" t="e">
        <f t="shared" si="27"/>
        <v>#DIV/0!</v>
      </c>
      <c r="BO24" s="18"/>
      <c r="BP24" s="24" t="e">
        <f t="shared" si="28"/>
        <v>#DIV/0!</v>
      </c>
      <c r="BQ24" s="18"/>
      <c r="BR24" s="25" t="e">
        <f t="shared" si="29"/>
        <v>#DIV/0!</v>
      </c>
      <c r="BS24" s="141">
        <f t="shared" si="30"/>
        <v>-0.7456977382561484</v>
      </c>
      <c r="BT24" s="26">
        <f t="shared" si="31"/>
        <v>-647.97035</v>
      </c>
      <c r="BU24" s="27">
        <f t="shared" si="32"/>
        <v>-9.799505833333335</v>
      </c>
      <c r="BV24" s="28">
        <f t="shared" si="33"/>
        <v>-57.65415000000007</v>
      </c>
      <c r="BW24" s="29">
        <f t="shared" si="34"/>
        <v>1.1087165543877409</v>
      </c>
      <c r="BX24" s="22" t="e">
        <f t="shared" si="35"/>
        <v>#DIV/0!</v>
      </c>
    </row>
    <row r="25" spans="1:76" ht="13.5" customHeight="1" hidden="1">
      <c r="A25" s="149"/>
      <c r="B25" s="93"/>
      <c r="C25" s="72"/>
      <c r="D25" s="72" t="e">
        <f t="shared" si="37"/>
        <v>#DIV/0!</v>
      </c>
      <c r="E25" s="73">
        <f t="shared" si="0"/>
        <v>0</v>
      </c>
      <c r="F25" s="151"/>
      <c r="G25" s="151"/>
      <c r="H25" s="72" t="e">
        <f t="shared" si="38"/>
        <v>#DIV/0!</v>
      </c>
      <c r="I25" s="73">
        <f t="shared" si="1"/>
        <v>0</v>
      </c>
      <c r="J25" s="72"/>
      <c r="K25" s="72"/>
      <c r="L25" s="72" t="e">
        <f t="shared" si="39"/>
        <v>#DIV/0!</v>
      </c>
      <c r="M25" s="142">
        <f t="shared" si="2"/>
        <v>0</v>
      </c>
      <c r="N25" s="75">
        <f t="shared" si="3"/>
        <v>0</v>
      </c>
      <c r="O25" s="75">
        <f t="shared" si="4"/>
        <v>0</v>
      </c>
      <c r="P25" s="76" t="e">
        <f t="shared" si="40"/>
        <v>#DIV/0!</v>
      </c>
      <c r="Q25" s="76" t="e">
        <f t="shared" si="41"/>
        <v>#DIV/0!</v>
      </c>
      <c r="R25" s="72"/>
      <c r="S25" s="77"/>
      <c r="T25" s="72"/>
      <c r="U25" s="72"/>
      <c r="V25" s="72"/>
      <c r="W25" s="72" t="e">
        <f t="shared" si="42"/>
        <v>#DIV/0!</v>
      </c>
      <c r="X25" s="142">
        <f t="shared" si="5"/>
        <v>0</v>
      </c>
      <c r="Y25" s="72">
        <f t="shared" si="6"/>
        <v>0</v>
      </c>
      <c r="Z25" s="72">
        <f t="shared" si="7"/>
        <v>0</v>
      </c>
      <c r="AA25" s="76" t="e">
        <f t="shared" si="36"/>
        <v>#DIV/0!</v>
      </c>
      <c r="AB25" s="76" t="e">
        <f t="shared" si="8"/>
        <v>#DIV/0!</v>
      </c>
      <c r="AC25" s="72"/>
      <c r="AD25" s="77"/>
      <c r="AE25" s="78" t="e">
        <f t="shared" si="9"/>
        <v>#DIV/0!</v>
      </c>
      <c r="AF25" s="72"/>
      <c r="AG25" s="78" t="e">
        <f t="shared" si="10"/>
        <v>#DIV/0!</v>
      </c>
      <c r="AH25" s="72"/>
      <c r="AI25" s="78" t="e">
        <f t="shared" si="11"/>
        <v>#DIV/0!</v>
      </c>
      <c r="AJ25" s="72"/>
      <c r="AK25" s="79" t="e">
        <f t="shared" si="12"/>
        <v>#DIV/0!</v>
      </c>
      <c r="AL25" s="142">
        <f t="shared" si="13"/>
        <v>0</v>
      </c>
      <c r="AM25" s="80">
        <f t="shared" si="14"/>
        <v>0</v>
      </c>
      <c r="AN25" s="80">
        <f t="shared" si="15"/>
        <v>0</v>
      </c>
      <c r="AO25" s="80"/>
      <c r="AP25" s="80"/>
      <c r="AQ25" s="76" t="e">
        <f t="shared" si="16"/>
        <v>#DIV/0!</v>
      </c>
      <c r="AR25" s="76"/>
      <c r="AS25" s="76"/>
      <c r="AT25" s="106" t="e">
        <f t="shared" si="17"/>
        <v>#DIV/0!</v>
      </c>
      <c r="AU25" s="108"/>
      <c r="AV25" s="77"/>
      <c r="AW25" s="78" t="e">
        <f t="shared" si="18"/>
        <v>#DIV/0!</v>
      </c>
      <c r="AX25" s="72"/>
      <c r="AY25" s="78" t="e">
        <f t="shared" si="19"/>
        <v>#DIV/0!</v>
      </c>
      <c r="AZ25" s="72"/>
      <c r="BA25" s="78" t="e">
        <f t="shared" si="20"/>
        <v>#DIV/0!</v>
      </c>
      <c r="BB25" s="72"/>
      <c r="BC25" s="79" t="e">
        <f t="shared" si="21"/>
        <v>#DIV/0!</v>
      </c>
      <c r="BD25" s="142">
        <f t="shared" si="22"/>
        <v>0</v>
      </c>
      <c r="BE25" s="81">
        <f t="shared" si="23"/>
        <v>0</v>
      </c>
      <c r="BF25" s="81">
        <f t="shared" si="24"/>
        <v>0</v>
      </c>
      <c r="BG25" s="81"/>
      <c r="BH25" s="81"/>
      <c r="BI25" s="109" t="e">
        <f t="shared" si="25"/>
        <v>#DIV/0!</v>
      </c>
      <c r="BJ25" s="93"/>
      <c r="BK25" s="77"/>
      <c r="BL25" s="78" t="e">
        <f t="shared" si="26"/>
        <v>#DIV/0!</v>
      </c>
      <c r="BM25" s="72"/>
      <c r="BN25" s="78" t="e">
        <f t="shared" si="27"/>
        <v>#DIV/0!</v>
      </c>
      <c r="BO25" s="72"/>
      <c r="BP25" s="78" t="e">
        <f t="shared" si="28"/>
        <v>#DIV/0!</v>
      </c>
      <c r="BQ25" s="72"/>
      <c r="BR25" s="79" t="e">
        <f t="shared" si="29"/>
        <v>#DIV/0!</v>
      </c>
      <c r="BS25" s="142">
        <f t="shared" si="30"/>
        <v>0</v>
      </c>
      <c r="BT25" s="80">
        <f t="shared" si="31"/>
        <v>0</v>
      </c>
      <c r="BU25" s="82" t="e">
        <f t="shared" si="32"/>
        <v>#DIV/0!</v>
      </c>
      <c r="BV25" s="83">
        <f t="shared" si="33"/>
        <v>0</v>
      </c>
      <c r="BW25" s="84" t="e">
        <f t="shared" si="34"/>
        <v>#DIV/0!</v>
      </c>
      <c r="BX25" s="22" t="e">
        <f t="shared" si="35"/>
        <v>#DIV/0!</v>
      </c>
    </row>
    <row r="26" spans="1:76" ht="26.25" customHeight="1" thickBot="1">
      <c r="A26" s="96" t="s">
        <v>49</v>
      </c>
      <c r="B26" s="68">
        <f>B12+B18</f>
        <v>108738</v>
      </c>
      <c r="C26" s="57">
        <f>C12+C18</f>
        <v>110205</v>
      </c>
      <c r="D26" s="57">
        <f t="shared" si="37"/>
        <v>101.3491143850356</v>
      </c>
      <c r="E26" s="58">
        <f t="shared" si="0"/>
        <v>32.92296018354763</v>
      </c>
      <c r="F26" s="57">
        <f>F12+F18</f>
        <v>118076</v>
      </c>
      <c r="G26" s="57">
        <f>G12+G18</f>
        <v>118264</v>
      </c>
      <c r="H26" s="57">
        <f t="shared" si="38"/>
        <v>100.15921948575495</v>
      </c>
      <c r="I26" s="58">
        <f t="shared" si="1"/>
        <v>34.9949400200032</v>
      </c>
      <c r="J26" s="57">
        <f>J12+J18</f>
        <v>140128.8616</v>
      </c>
      <c r="K26" s="57">
        <f>K12+K18</f>
        <v>133676.73889</v>
      </c>
      <c r="L26" s="57">
        <f t="shared" si="39"/>
        <v>95.3955790146803</v>
      </c>
      <c r="M26" s="59">
        <f t="shared" si="2"/>
        <v>36.73145047890028</v>
      </c>
      <c r="N26" s="60">
        <f t="shared" si="3"/>
        <v>23471.738890000008</v>
      </c>
      <c r="O26" s="60">
        <f t="shared" si="4"/>
        <v>15412.738890000008</v>
      </c>
      <c r="P26" s="61">
        <f t="shared" si="40"/>
        <v>1.2129825224808313</v>
      </c>
      <c r="Q26" s="61">
        <f t="shared" si="41"/>
        <v>1.1303248570148143</v>
      </c>
      <c r="R26" s="57">
        <f>R12+R18</f>
        <v>127192.4</v>
      </c>
      <c r="S26" s="62">
        <f>S12+S18</f>
        <v>25768.39723</v>
      </c>
      <c r="T26" s="57">
        <f>T12+T18</f>
        <v>56910.91159</v>
      </c>
      <c r="U26" s="57">
        <f>U12+U18</f>
        <v>83531.60488</v>
      </c>
      <c r="V26" s="57">
        <f>V12+V18</f>
        <v>114967.91999999998</v>
      </c>
      <c r="W26" s="57">
        <f t="shared" si="42"/>
        <v>90.38898550542326</v>
      </c>
      <c r="X26" s="59">
        <f t="shared" si="5"/>
        <v>37.39622894934027</v>
      </c>
      <c r="Y26" s="57">
        <f t="shared" si="6"/>
        <v>-3296.0800000000163</v>
      </c>
      <c r="Z26" s="57">
        <f t="shared" si="7"/>
        <v>-18708.818890000024</v>
      </c>
      <c r="AA26" s="61">
        <f t="shared" si="36"/>
        <v>0.9721294730433605</v>
      </c>
      <c r="AB26" s="61">
        <f t="shared" si="8"/>
        <v>0.8600443200114632</v>
      </c>
      <c r="AC26" s="57">
        <f>AC12+AC18</f>
        <v>152800.8</v>
      </c>
      <c r="AD26" s="62">
        <f>AD12+AD18</f>
        <v>35416.641950000005</v>
      </c>
      <c r="AE26" s="63">
        <f t="shared" si="9"/>
        <v>0.23178309243145329</v>
      </c>
      <c r="AF26" s="57">
        <f>AF12+AF18</f>
        <v>0</v>
      </c>
      <c r="AG26" s="63">
        <f t="shared" si="10"/>
        <v>0</v>
      </c>
      <c r="AH26" s="57">
        <f>AH12+AH18</f>
        <v>0</v>
      </c>
      <c r="AI26" s="63">
        <f t="shared" si="11"/>
        <v>0</v>
      </c>
      <c r="AJ26" s="57">
        <f>AJ12+AJ18</f>
        <v>0</v>
      </c>
      <c r="AK26" s="64">
        <f t="shared" si="12"/>
        <v>0.23178309243145329</v>
      </c>
      <c r="AL26" s="59">
        <f t="shared" si="13"/>
        <v>48.28249205366056</v>
      </c>
      <c r="AM26" s="65">
        <f t="shared" si="14"/>
        <v>9648.244720000006</v>
      </c>
      <c r="AN26" s="65">
        <f t="shared" si="15"/>
        <v>-56910.91159</v>
      </c>
      <c r="AO26" s="65"/>
      <c r="AP26" s="65"/>
      <c r="AQ26" s="61">
        <f t="shared" si="16"/>
        <v>1.374421607750107</v>
      </c>
      <c r="AR26" s="61"/>
      <c r="AS26" s="61"/>
      <c r="AT26" s="103">
        <f t="shared" si="17"/>
        <v>0</v>
      </c>
      <c r="AU26" s="67">
        <f>AU12+AU18</f>
        <v>118534.17608</v>
      </c>
      <c r="AV26" s="62">
        <f>AV12+AV18</f>
        <v>28114.16251</v>
      </c>
      <c r="AW26" s="63">
        <f t="shared" si="18"/>
        <v>0.237181911915644</v>
      </c>
      <c r="AX26" s="57">
        <f>AX12+AX18</f>
        <v>0</v>
      </c>
      <c r="AY26" s="63">
        <f t="shared" si="19"/>
        <v>0</v>
      </c>
      <c r="AZ26" s="57">
        <f>AZ12+AZ18</f>
        <v>0</v>
      </c>
      <c r="BA26" s="63">
        <f t="shared" si="20"/>
        <v>0</v>
      </c>
      <c r="BB26" s="57">
        <f>BB12+BB18</f>
        <v>0</v>
      </c>
      <c r="BC26" s="64">
        <f t="shared" si="21"/>
        <v>0.237181911915644</v>
      </c>
      <c r="BD26" s="59">
        <f t="shared" si="22"/>
        <v>37.287766096628275</v>
      </c>
      <c r="BE26" s="57">
        <f t="shared" si="23"/>
        <v>-7302.479440000006</v>
      </c>
      <c r="BF26" s="57">
        <f t="shared" si="24"/>
        <v>-48.28249205366056</v>
      </c>
      <c r="BG26" s="57"/>
      <c r="BH26" s="57"/>
      <c r="BI26" s="66">
        <f t="shared" si="25"/>
        <v>0.7938122013287032</v>
      </c>
      <c r="BJ26" s="68">
        <f>BJ12+BJ18</f>
        <v>127436.75</v>
      </c>
      <c r="BK26" s="62">
        <f>BK12+BK18</f>
        <v>31831.92183</v>
      </c>
      <c r="BL26" s="63">
        <f t="shared" si="26"/>
        <v>0.2497860454696153</v>
      </c>
      <c r="BM26" s="57">
        <f>BM12+BM18</f>
        <v>0</v>
      </c>
      <c r="BN26" s="63">
        <f t="shared" si="27"/>
        <v>0</v>
      </c>
      <c r="BO26" s="57">
        <f>BO12+BO18</f>
        <v>0</v>
      </c>
      <c r="BP26" s="63">
        <f t="shared" si="28"/>
        <v>0</v>
      </c>
      <c r="BQ26" s="57">
        <f>BQ12+BQ18</f>
        <v>0</v>
      </c>
      <c r="BR26" s="64">
        <f t="shared" si="29"/>
        <v>0.2497860454696153</v>
      </c>
      <c r="BS26" s="59">
        <f t="shared" si="30"/>
        <v>40.37106992381081</v>
      </c>
      <c r="BT26" s="65">
        <f t="shared" si="31"/>
        <v>-3584.7201200000054</v>
      </c>
      <c r="BU26" s="69">
        <f t="shared" si="32"/>
        <v>0.8987843024457036</v>
      </c>
      <c r="BV26" s="70">
        <f t="shared" si="33"/>
        <v>3717.759320000001</v>
      </c>
      <c r="BW26" s="71">
        <f t="shared" si="34"/>
        <v>1.1322379536889147</v>
      </c>
      <c r="BX26" s="17" t="e">
        <f t="shared" si="35"/>
        <v>#DIV/0!</v>
      </c>
    </row>
    <row r="27" spans="1:76" ht="20.25" customHeight="1">
      <c r="A27" s="97" t="s">
        <v>50</v>
      </c>
      <c r="B27" s="43">
        <v>11588</v>
      </c>
      <c r="C27" s="30">
        <v>11588</v>
      </c>
      <c r="D27" s="30">
        <f t="shared" si="37"/>
        <v>100</v>
      </c>
      <c r="E27" s="31">
        <f t="shared" si="0"/>
        <v>3.4618326083839204</v>
      </c>
      <c r="F27" s="30">
        <v>12784</v>
      </c>
      <c r="G27" s="30">
        <v>12784</v>
      </c>
      <c r="H27" s="30">
        <f t="shared" si="38"/>
        <v>100</v>
      </c>
      <c r="I27" s="31">
        <f t="shared" si="1"/>
        <v>3.782852881821356</v>
      </c>
      <c r="J27" s="30">
        <v>14739</v>
      </c>
      <c r="K27" s="30">
        <v>14739</v>
      </c>
      <c r="L27" s="30">
        <f t="shared" si="39"/>
        <v>100</v>
      </c>
      <c r="M27" s="32">
        <f t="shared" si="2"/>
        <v>4.04995553530077</v>
      </c>
      <c r="N27" s="33">
        <f t="shared" si="3"/>
        <v>3151</v>
      </c>
      <c r="O27" s="33">
        <f t="shared" si="4"/>
        <v>1955</v>
      </c>
      <c r="P27" s="34">
        <f t="shared" si="40"/>
        <v>1.2719192267863306</v>
      </c>
      <c r="Q27" s="34">
        <f t="shared" si="41"/>
        <v>1.1529255319148937</v>
      </c>
      <c r="R27" s="30">
        <v>16095</v>
      </c>
      <c r="S27" s="35">
        <v>4026</v>
      </c>
      <c r="T27" s="30">
        <v>10949</v>
      </c>
      <c r="U27" s="30">
        <v>14646</v>
      </c>
      <c r="V27" s="30">
        <v>16095</v>
      </c>
      <c r="W27" s="30">
        <f t="shared" si="42"/>
        <v>100</v>
      </c>
      <c r="X27" s="32">
        <f t="shared" si="5"/>
        <v>5.235306552816053</v>
      </c>
      <c r="Y27" s="30">
        <f t="shared" si="6"/>
        <v>3311</v>
      </c>
      <c r="Z27" s="30">
        <f t="shared" si="7"/>
        <v>1356</v>
      </c>
      <c r="AA27" s="34">
        <f t="shared" si="36"/>
        <v>1.2589956195244054</v>
      </c>
      <c r="AB27" s="34">
        <f t="shared" si="8"/>
        <v>1.092000814166497</v>
      </c>
      <c r="AC27" s="30">
        <v>36047</v>
      </c>
      <c r="AD27" s="35">
        <v>9012</v>
      </c>
      <c r="AE27" s="36">
        <f t="shared" si="9"/>
        <v>0.25000693538990765</v>
      </c>
      <c r="AF27" s="30"/>
      <c r="AG27" s="36">
        <f t="shared" si="10"/>
        <v>0</v>
      </c>
      <c r="AH27" s="30"/>
      <c r="AI27" s="36">
        <f t="shared" si="11"/>
        <v>0</v>
      </c>
      <c r="AJ27" s="30"/>
      <c r="AK27" s="37">
        <f t="shared" si="12"/>
        <v>0.25000693538990765</v>
      </c>
      <c r="AL27" s="32">
        <f t="shared" si="13"/>
        <v>12.285801093222755</v>
      </c>
      <c r="AM27" s="38">
        <f t="shared" si="14"/>
        <v>4986</v>
      </c>
      <c r="AN27" s="38">
        <f t="shared" si="15"/>
        <v>-10949</v>
      </c>
      <c r="AO27" s="38"/>
      <c r="AP27" s="38"/>
      <c r="AQ27" s="34">
        <f t="shared" si="16"/>
        <v>2.238450074515648</v>
      </c>
      <c r="AR27" s="34"/>
      <c r="AS27" s="34"/>
      <c r="AT27" s="104">
        <f t="shared" si="17"/>
        <v>0</v>
      </c>
      <c r="AU27" s="51">
        <v>40246</v>
      </c>
      <c r="AV27" s="35">
        <v>10059</v>
      </c>
      <c r="AW27" s="36">
        <f t="shared" si="18"/>
        <v>0.2499378820255429</v>
      </c>
      <c r="AX27" s="30"/>
      <c r="AY27" s="36">
        <f t="shared" si="19"/>
        <v>0</v>
      </c>
      <c r="AZ27" s="30"/>
      <c r="BA27" s="36">
        <f t="shared" si="20"/>
        <v>0</v>
      </c>
      <c r="BB27" s="30"/>
      <c r="BC27" s="37">
        <f t="shared" si="21"/>
        <v>0.2499378820255429</v>
      </c>
      <c r="BD27" s="32">
        <f t="shared" si="22"/>
        <v>13.34123465468948</v>
      </c>
      <c r="BE27" s="55">
        <f t="shared" si="23"/>
        <v>1047</v>
      </c>
      <c r="BF27" s="55">
        <f t="shared" si="24"/>
        <v>-12.285801093222755</v>
      </c>
      <c r="BG27" s="55"/>
      <c r="BH27" s="55"/>
      <c r="BI27" s="48">
        <f t="shared" si="25"/>
        <v>1.1161784287616512</v>
      </c>
      <c r="BJ27" s="43">
        <v>42258</v>
      </c>
      <c r="BK27" s="35">
        <v>10566</v>
      </c>
      <c r="BL27" s="36">
        <f t="shared" si="26"/>
        <v>0.25003549623739885</v>
      </c>
      <c r="BM27" s="30"/>
      <c r="BN27" s="36">
        <f t="shared" si="27"/>
        <v>0</v>
      </c>
      <c r="BO27" s="30"/>
      <c r="BP27" s="36">
        <f t="shared" si="28"/>
        <v>0</v>
      </c>
      <c r="BQ27" s="30"/>
      <c r="BR27" s="37">
        <f t="shared" si="29"/>
        <v>0.25003549623739885</v>
      </c>
      <c r="BS27" s="32">
        <f t="shared" si="30"/>
        <v>13.40040752465573</v>
      </c>
      <c r="BT27" s="38">
        <f t="shared" si="31"/>
        <v>1554</v>
      </c>
      <c r="BU27" s="39">
        <f t="shared" si="32"/>
        <v>1.1724367509986684</v>
      </c>
      <c r="BV27" s="40">
        <f t="shared" si="33"/>
        <v>507</v>
      </c>
      <c r="BW27" s="41">
        <f t="shared" si="34"/>
        <v>1.0504026245153595</v>
      </c>
      <c r="BX27" s="22" t="e">
        <f t="shared" si="35"/>
        <v>#DIV/0!</v>
      </c>
    </row>
    <row r="28" spans="1:76" ht="22.5" customHeight="1">
      <c r="A28" s="98" t="s">
        <v>51</v>
      </c>
      <c r="B28" s="44">
        <v>67560.67732</v>
      </c>
      <c r="C28" s="18">
        <v>63314.36077</v>
      </c>
      <c r="D28" s="18">
        <f t="shared" si="37"/>
        <v>93.71481056963447</v>
      </c>
      <c r="E28" s="19">
        <f t="shared" si="0"/>
        <v>18.914715109817887</v>
      </c>
      <c r="F28" s="18">
        <v>41067.01952</v>
      </c>
      <c r="G28" s="18">
        <v>33721.20332</v>
      </c>
      <c r="H28" s="18">
        <f t="shared" si="38"/>
        <v>82.11261424408333</v>
      </c>
      <c r="I28" s="19">
        <f t="shared" si="1"/>
        <v>9.978281536103403</v>
      </c>
      <c r="J28" s="18">
        <v>45622.08209</v>
      </c>
      <c r="K28" s="18">
        <v>44589.3791</v>
      </c>
      <c r="L28" s="18">
        <f t="shared" si="39"/>
        <v>97.73639662485644</v>
      </c>
      <c r="M28" s="20">
        <f t="shared" si="2"/>
        <v>12.252188255761547</v>
      </c>
      <c r="N28" s="21">
        <f t="shared" si="3"/>
        <v>-18724.98167</v>
      </c>
      <c r="O28" s="21">
        <f t="shared" si="4"/>
        <v>10868.175779999998</v>
      </c>
      <c r="P28" s="22">
        <f t="shared" si="40"/>
        <v>0.7042537989442612</v>
      </c>
      <c r="Q28" s="22">
        <f t="shared" si="41"/>
        <v>1.3222950164875669</v>
      </c>
      <c r="R28" s="18">
        <v>21330.1</v>
      </c>
      <c r="S28" s="23">
        <v>2232.22152</v>
      </c>
      <c r="T28" s="18">
        <v>5917.714</v>
      </c>
      <c r="U28" s="18">
        <v>10846.68271</v>
      </c>
      <c r="V28" s="18">
        <v>20301.34</v>
      </c>
      <c r="W28" s="18">
        <f t="shared" si="42"/>
        <v>95.17695650747066</v>
      </c>
      <c r="X28" s="20">
        <f t="shared" si="5"/>
        <v>6.603525214846018</v>
      </c>
      <c r="Y28" s="18">
        <f t="shared" si="6"/>
        <v>-13419.86332</v>
      </c>
      <c r="Z28" s="18">
        <f t="shared" si="7"/>
        <v>-24288.039099999998</v>
      </c>
      <c r="AA28" s="22">
        <f t="shared" si="36"/>
        <v>0.6020348623786893</v>
      </c>
      <c r="AB28" s="22">
        <f t="shared" si="8"/>
        <v>0.4552954180965485</v>
      </c>
      <c r="AC28" s="18">
        <v>12223</v>
      </c>
      <c r="AD28" s="23">
        <v>1717.56322</v>
      </c>
      <c r="AE28" s="24">
        <f t="shared" si="9"/>
        <v>0.14051895770269165</v>
      </c>
      <c r="AF28" s="18"/>
      <c r="AG28" s="24">
        <f t="shared" si="10"/>
        <v>0</v>
      </c>
      <c r="AH28" s="18"/>
      <c r="AI28" s="24">
        <f t="shared" si="11"/>
        <v>0</v>
      </c>
      <c r="AJ28" s="18"/>
      <c r="AK28" s="25">
        <f t="shared" si="12"/>
        <v>0.14051895770269165</v>
      </c>
      <c r="AL28" s="20">
        <f t="shared" si="13"/>
        <v>2.3415046699905897</v>
      </c>
      <c r="AM28" s="26">
        <f t="shared" si="14"/>
        <v>-514.6583</v>
      </c>
      <c r="AN28" s="26">
        <f t="shared" si="15"/>
        <v>-5917.714</v>
      </c>
      <c r="AO28" s="26"/>
      <c r="AP28" s="26"/>
      <c r="AQ28" s="22">
        <f t="shared" si="16"/>
        <v>0.7694412067132118</v>
      </c>
      <c r="AR28" s="22"/>
      <c r="AS28" s="22"/>
      <c r="AT28" s="105">
        <f t="shared" si="17"/>
        <v>0</v>
      </c>
      <c r="AU28" s="52">
        <v>139791.752</v>
      </c>
      <c r="AV28" s="23">
        <v>4790.28462</v>
      </c>
      <c r="AW28" s="24">
        <f t="shared" si="18"/>
        <v>0.034267290819847515</v>
      </c>
      <c r="AX28" s="18"/>
      <c r="AY28" s="24">
        <f t="shared" si="19"/>
        <v>0</v>
      </c>
      <c r="AZ28" s="18"/>
      <c r="BA28" s="24">
        <f t="shared" si="20"/>
        <v>0</v>
      </c>
      <c r="BB28" s="18"/>
      <c r="BC28" s="25">
        <f t="shared" si="21"/>
        <v>0.034267290819847515</v>
      </c>
      <c r="BD28" s="20">
        <f t="shared" si="22"/>
        <v>6.35334637420917</v>
      </c>
      <c r="BE28" s="56">
        <f t="shared" si="23"/>
        <v>3072.7214000000004</v>
      </c>
      <c r="BF28" s="56">
        <f t="shared" si="24"/>
        <v>-2.3415046699905897</v>
      </c>
      <c r="BG28" s="56"/>
      <c r="BH28" s="56"/>
      <c r="BI28" s="49">
        <f t="shared" si="25"/>
        <v>2.789000465438472</v>
      </c>
      <c r="BJ28" s="44">
        <v>68155.42919</v>
      </c>
      <c r="BK28" s="23">
        <v>3440.85346</v>
      </c>
      <c r="BL28" s="24">
        <f t="shared" si="26"/>
        <v>0.05048539053884872</v>
      </c>
      <c r="BM28" s="18"/>
      <c r="BN28" s="24">
        <f t="shared" si="27"/>
        <v>0</v>
      </c>
      <c r="BO28" s="18"/>
      <c r="BP28" s="24">
        <f t="shared" si="28"/>
        <v>0</v>
      </c>
      <c r="BQ28" s="18"/>
      <c r="BR28" s="25">
        <f t="shared" si="29"/>
        <v>0.05048539053884872</v>
      </c>
      <c r="BS28" s="20">
        <f t="shared" si="30"/>
        <v>4.363887809636732</v>
      </c>
      <c r="BT28" s="26">
        <f t="shared" si="31"/>
        <v>1723.2902399999998</v>
      </c>
      <c r="BU28" s="27">
        <f t="shared" si="32"/>
        <v>2.0033343867249322</v>
      </c>
      <c r="BV28" s="28">
        <f t="shared" si="33"/>
        <v>-1349.4311600000005</v>
      </c>
      <c r="BW28" s="29">
        <f t="shared" si="34"/>
        <v>0.7182983335967205</v>
      </c>
      <c r="BX28" s="22" t="e">
        <f t="shared" si="35"/>
        <v>#DIV/0!</v>
      </c>
    </row>
    <row r="29" spans="1:76" ht="20.25" customHeight="1">
      <c r="A29" s="98" t="s">
        <v>52</v>
      </c>
      <c r="B29" s="44">
        <v>153127.4</v>
      </c>
      <c r="C29" s="18">
        <v>152009.6</v>
      </c>
      <c r="D29" s="18">
        <f t="shared" si="37"/>
        <v>99.2700196045907</v>
      </c>
      <c r="E29" s="19">
        <f t="shared" si="0"/>
        <v>45.411787199464655</v>
      </c>
      <c r="F29" s="18">
        <v>175797.3</v>
      </c>
      <c r="G29" s="18">
        <v>174175.01592</v>
      </c>
      <c r="H29" s="18">
        <f t="shared" si="38"/>
        <v>99.07718487144001</v>
      </c>
      <c r="I29" s="19">
        <f t="shared" si="1"/>
        <v>51.53930388878697</v>
      </c>
      <c r="J29" s="18">
        <v>173163.4</v>
      </c>
      <c r="K29" s="18">
        <v>170029.42003</v>
      </c>
      <c r="L29" s="18">
        <f t="shared" si="39"/>
        <v>98.19016029368794</v>
      </c>
      <c r="M29" s="20">
        <f t="shared" si="2"/>
        <v>46.720373893376625</v>
      </c>
      <c r="N29" s="21">
        <f t="shared" si="3"/>
        <v>18019.820030000003</v>
      </c>
      <c r="O29" s="21">
        <f t="shared" si="4"/>
        <v>-4145.595889999997</v>
      </c>
      <c r="P29" s="22">
        <f t="shared" si="40"/>
        <v>1.1185439605788055</v>
      </c>
      <c r="Q29" s="22">
        <f t="shared" si="41"/>
        <v>0.9761986765547126</v>
      </c>
      <c r="R29" s="18">
        <v>156682.5</v>
      </c>
      <c r="S29" s="23">
        <v>32813.65226</v>
      </c>
      <c r="T29" s="18">
        <v>84283.81546</v>
      </c>
      <c r="U29" s="18">
        <v>111336.16189</v>
      </c>
      <c r="V29" s="18">
        <v>155568.8</v>
      </c>
      <c r="W29" s="18">
        <f t="shared" si="42"/>
        <v>99.28919949579563</v>
      </c>
      <c r="X29" s="20">
        <f t="shared" si="5"/>
        <v>50.602693883425275</v>
      </c>
      <c r="Y29" s="18">
        <f t="shared" si="6"/>
        <v>-18606.215920000017</v>
      </c>
      <c r="Z29" s="18">
        <f t="shared" si="7"/>
        <v>-14460.62003000002</v>
      </c>
      <c r="AA29" s="22">
        <f t="shared" si="36"/>
        <v>0.8931751731342111</v>
      </c>
      <c r="AB29" s="22">
        <f t="shared" si="8"/>
        <v>0.9149522475142914</v>
      </c>
      <c r="AC29" s="18">
        <v>136872.2</v>
      </c>
      <c r="AD29" s="23">
        <v>26678.74771</v>
      </c>
      <c r="AE29" s="24">
        <f t="shared" si="9"/>
        <v>0.19491721262608475</v>
      </c>
      <c r="AF29" s="18"/>
      <c r="AG29" s="24">
        <f t="shared" si="10"/>
        <v>0</v>
      </c>
      <c r="AH29" s="18"/>
      <c r="AI29" s="24">
        <f t="shared" si="11"/>
        <v>0</v>
      </c>
      <c r="AJ29" s="18"/>
      <c r="AK29" s="25">
        <f t="shared" si="12"/>
        <v>0.19491721262608475</v>
      </c>
      <c r="AL29" s="20">
        <f t="shared" si="13"/>
        <v>36.37037148039637</v>
      </c>
      <c r="AM29" s="26">
        <f t="shared" si="14"/>
        <v>-6134.904550000003</v>
      </c>
      <c r="AN29" s="26">
        <f t="shared" si="15"/>
        <v>-84283.81546</v>
      </c>
      <c r="AO29" s="26"/>
      <c r="AP29" s="26"/>
      <c r="AQ29" s="22">
        <f t="shared" si="16"/>
        <v>0.8130380458295257</v>
      </c>
      <c r="AR29" s="22"/>
      <c r="AS29" s="22"/>
      <c r="AT29" s="105">
        <f t="shared" si="17"/>
        <v>0</v>
      </c>
      <c r="AU29" s="52">
        <v>164389</v>
      </c>
      <c r="AV29" s="23">
        <v>32377.44819</v>
      </c>
      <c r="AW29" s="24">
        <f t="shared" si="18"/>
        <v>0.1969562938517784</v>
      </c>
      <c r="AX29" s="18"/>
      <c r="AY29" s="24">
        <f t="shared" si="19"/>
        <v>0</v>
      </c>
      <c r="AZ29" s="18"/>
      <c r="BA29" s="24">
        <f t="shared" si="20"/>
        <v>0</v>
      </c>
      <c r="BB29" s="18"/>
      <c r="BC29" s="25">
        <f t="shared" si="21"/>
        <v>0.1969562938517784</v>
      </c>
      <c r="BD29" s="20">
        <f t="shared" si="22"/>
        <v>42.942154669732695</v>
      </c>
      <c r="BE29" s="56">
        <f t="shared" si="23"/>
        <v>5698.7004799999995</v>
      </c>
      <c r="BF29" s="56">
        <f t="shared" si="24"/>
        <v>-36.37037148039637</v>
      </c>
      <c r="BG29" s="56"/>
      <c r="BH29" s="56"/>
      <c r="BI29" s="49">
        <f t="shared" si="25"/>
        <v>1.2136044968056712</v>
      </c>
      <c r="BJ29" s="44">
        <f>169768.6-249.4</f>
        <v>169519.2</v>
      </c>
      <c r="BK29" s="23">
        <v>30181.15502</v>
      </c>
      <c r="BL29" s="24">
        <f t="shared" si="26"/>
        <v>0.17803974428855254</v>
      </c>
      <c r="BM29" s="18"/>
      <c r="BN29" s="24">
        <f t="shared" si="27"/>
        <v>0</v>
      </c>
      <c r="BO29" s="18"/>
      <c r="BP29" s="24">
        <f t="shared" si="28"/>
        <v>0</v>
      </c>
      <c r="BQ29" s="18"/>
      <c r="BR29" s="25">
        <f t="shared" si="29"/>
        <v>0.17803974428855254</v>
      </c>
      <c r="BS29" s="20">
        <f t="shared" si="30"/>
        <v>38.27747272693631</v>
      </c>
      <c r="BT29" s="26">
        <f t="shared" si="31"/>
        <v>3502.4073099999987</v>
      </c>
      <c r="BU29" s="27">
        <f t="shared" si="32"/>
        <v>1.1312807987867883</v>
      </c>
      <c r="BV29" s="28">
        <f t="shared" si="33"/>
        <v>-2196.293170000001</v>
      </c>
      <c r="BW29" s="29">
        <f t="shared" si="34"/>
        <v>0.9321659583203861</v>
      </c>
      <c r="BX29" s="22" t="e">
        <f t="shared" si="35"/>
        <v>#DIV/0!</v>
      </c>
    </row>
    <row r="30" spans="1:76" ht="20.25" customHeight="1">
      <c r="A30" s="98" t="s">
        <v>53</v>
      </c>
      <c r="B30" s="44">
        <v>1118.3</v>
      </c>
      <c r="C30" s="18">
        <v>874.467</v>
      </c>
      <c r="D30" s="18">
        <f t="shared" si="37"/>
        <v>78.19610122507378</v>
      </c>
      <c r="E30" s="19">
        <f t="shared" si="0"/>
        <v>0.2612407987189905</v>
      </c>
      <c r="F30" s="18">
        <v>1137.343</v>
      </c>
      <c r="G30" s="18">
        <v>1136.33957</v>
      </c>
      <c r="H30" s="18">
        <f t="shared" si="38"/>
        <v>99.91177419652647</v>
      </c>
      <c r="I30" s="19">
        <f t="shared" si="1"/>
        <v>0.33624885928521125</v>
      </c>
      <c r="J30" s="18">
        <v>1185.18</v>
      </c>
      <c r="K30" s="18">
        <v>1176.82142</v>
      </c>
      <c r="L30" s="18">
        <f t="shared" si="39"/>
        <v>99.29474172699506</v>
      </c>
      <c r="M30" s="20">
        <f t="shared" si="2"/>
        <v>0.3233648432043905</v>
      </c>
      <c r="N30" s="21">
        <f t="shared" si="3"/>
        <v>302.35442</v>
      </c>
      <c r="O30" s="21">
        <f t="shared" si="4"/>
        <v>40.481849999999895</v>
      </c>
      <c r="P30" s="22">
        <f t="shared" si="40"/>
        <v>1.345758524907172</v>
      </c>
      <c r="Q30" s="22">
        <f t="shared" si="41"/>
        <v>1.035624782475893</v>
      </c>
      <c r="R30" s="18">
        <v>1101.25</v>
      </c>
      <c r="S30" s="23">
        <v>150.2</v>
      </c>
      <c r="T30" s="18">
        <v>421.54599</v>
      </c>
      <c r="U30" s="18">
        <v>622.50066</v>
      </c>
      <c r="V30" s="18">
        <v>1096.24</v>
      </c>
      <c r="W30" s="18">
        <f t="shared" si="42"/>
        <v>99.54506242905788</v>
      </c>
      <c r="X30" s="20">
        <f t="shared" si="5"/>
        <v>0.356579835691772</v>
      </c>
      <c r="Y30" s="18">
        <f t="shared" si="6"/>
        <v>-40.099570000000085</v>
      </c>
      <c r="Z30" s="18">
        <f t="shared" si="7"/>
        <v>-80.58141999999998</v>
      </c>
      <c r="AA30" s="22">
        <f t="shared" si="36"/>
        <v>0.964711631048807</v>
      </c>
      <c r="AB30" s="22">
        <f t="shared" si="8"/>
        <v>0.93152621236279</v>
      </c>
      <c r="AC30" s="18">
        <v>452</v>
      </c>
      <c r="AD30" s="23">
        <v>30.166</v>
      </c>
      <c r="AE30" s="24">
        <f t="shared" si="9"/>
        <v>0.06673893805309734</v>
      </c>
      <c r="AF30" s="18"/>
      <c r="AG30" s="24">
        <f t="shared" si="10"/>
        <v>0</v>
      </c>
      <c r="AH30" s="18"/>
      <c r="AI30" s="24">
        <f t="shared" si="11"/>
        <v>0</v>
      </c>
      <c r="AJ30" s="18"/>
      <c r="AK30" s="25">
        <f t="shared" si="12"/>
        <v>0.06673893805309734</v>
      </c>
      <c r="AL30" s="20">
        <f t="shared" si="13"/>
        <v>0.04112444249646667</v>
      </c>
      <c r="AM30" s="26">
        <f t="shared" si="14"/>
        <v>-120.03399999999999</v>
      </c>
      <c r="AN30" s="26">
        <f t="shared" si="15"/>
        <v>-421.54599</v>
      </c>
      <c r="AO30" s="26"/>
      <c r="AP30" s="26"/>
      <c r="AQ30" s="22">
        <f t="shared" si="16"/>
        <v>0.20083888149134488</v>
      </c>
      <c r="AR30" s="22"/>
      <c r="AS30" s="22"/>
      <c r="AT30" s="105">
        <f t="shared" si="17"/>
        <v>0</v>
      </c>
      <c r="AU30" s="52">
        <v>496.253</v>
      </c>
      <c r="AV30" s="23">
        <v>60</v>
      </c>
      <c r="AW30" s="24">
        <f t="shared" si="18"/>
        <v>0.12090607008924883</v>
      </c>
      <c r="AX30" s="18"/>
      <c r="AY30" s="24">
        <f t="shared" si="19"/>
        <v>0</v>
      </c>
      <c r="AZ30" s="18"/>
      <c r="BA30" s="24">
        <f t="shared" si="20"/>
        <v>0</v>
      </c>
      <c r="BB30" s="18"/>
      <c r="BC30" s="25">
        <f t="shared" si="21"/>
        <v>0.12090607008924883</v>
      </c>
      <c r="BD30" s="20">
        <f t="shared" si="22"/>
        <v>0.07957789832800168</v>
      </c>
      <c r="BE30" s="56">
        <f t="shared" si="23"/>
        <v>29.834</v>
      </c>
      <c r="BF30" s="56">
        <f t="shared" si="24"/>
        <v>-0.04112444249646667</v>
      </c>
      <c r="BG30" s="56"/>
      <c r="BH30" s="56"/>
      <c r="BI30" s="49">
        <f t="shared" si="25"/>
        <v>1.9889942319167273</v>
      </c>
      <c r="BJ30" s="44">
        <v>17724.22</v>
      </c>
      <c r="BK30" s="23">
        <v>2708.418</v>
      </c>
      <c r="BL30" s="24">
        <f t="shared" si="26"/>
        <v>0.15280886831691323</v>
      </c>
      <c r="BM30" s="18"/>
      <c r="BN30" s="24">
        <f t="shared" si="27"/>
        <v>0</v>
      </c>
      <c r="BO30" s="18"/>
      <c r="BP30" s="24">
        <f t="shared" si="28"/>
        <v>0</v>
      </c>
      <c r="BQ30" s="18"/>
      <c r="BR30" s="25">
        <f t="shared" si="29"/>
        <v>0.15280886831691323</v>
      </c>
      <c r="BS30" s="20">
        <f t="shared" si="30"/>
        <v>3.4349711288200857</v>
      </c>
      <c r="BT30" s="26">
        <f t="shared" si="31"/>
        <v>2678.252</v>
      </c>
      <c r="BU30" s="27">
        <f t="shared" si="32"/>
        <v>89.78379632699065</v>
      </c>
      <c r="BV30" s="28">
        <f t="shared" si="33"/>
        <v>2648.418</v>
      </c>
      <c r="BW30" s="29">
        <f t="shared" si="34"/>
        <v>45.1403</v>
      </c>
      <c r="BX30" s="22" t="e">
        <f t="shared" si="35"/>
        <v>#DIV/0!</v>
      </c>
    </row>
    <row r="31" spans="1:76" ht="30.75" customHeight="1" hidden="1">
      <c r="A31" s="98" t="s">
        <v>54</v>
      </c>
      <c r="B31" s="44">
        <v>0</v>
      </c>
      <c r="C31" s="18">
        <v>0</v>
      </c>
      <c r="D31" s="18" t="s">
        <v>55</v>
      </c>
      <c r="E31" s="19">
        <f t="shared" si="0"/>
        <v>0</v>
      </c>
      <c r="F31" s="18">
        <v>0</v>
      </c>
      <c r="G31" s="18">
        <v>0</v>
      </c>
      <c r="H31" s="18" t="s">
        <v>55</v>
      </c>
      <c r="I31" s="19" t="s">
        <v>55</v>
      </c>
      <c r="J31" s="18">
        <v>102.65125</v>
      </c>
      <c r="K31" s="18">
        <v>102.65125</v>
      </c>
      <c r="L31" s="18">
        <f t="shared" si="39"/>
        <v>100</v>
      </c>
      <c r="M31" s="20">
        <f t="shared" si="2"/>
        <v>0.02820632323380441</v>
      </c>
      <c r="N31" s="21">
        <f t="shared" si="3"/>
        <v>102.65125</v>
      </c>
      <c r="O31" s="21">
        <f t="shared" si="4"/>
        <v>102.65125</v>
      </c>
      <c r="P31" s="22" t="s">
        <v>55</v>
      </c>
      <c r="Q31" s="22" t="s">
        <v>55</v>
      </c>
      <c r="R31" s="18">
        <v>0</v>
      </c>
      <c r="S31" s="23">
        <v>0</v>
      </c>
      <c r="T31" s="18">
        <v>0</v>
      </c>
      <c r="U31" s="18">
        <v>0</v>
      </c>
      <c r="V31" s="18">
        <v>0</v>
      </c>
      <c r="W31" s="18"/>
      <c r="X31" s="20">
        <f t="shared" si="5"/>
        <v>0</v>
      </c>
      <c r="Y31" s="18">
        <f t="shared" si="6"/>
        <v>0</v>
      </c>
      <c r="Z31" s="18">
        <f t="shared" si="7"/>
        <v>-102.65125</v>
      </c>
      <c r="AA31" s="22"/>
      <c r="AB31" s="22">
        <f t="shared" si="8"/>
        <v>0</v>
      </c>
      <c r="AC31" s="18">
        <v>0</v>
      </c>
      <c r="AD31" s="23">
        <v>0</v>
      </c>
      <c r="AE31" s="24" t="e">
        <f t="shared" si="9"/>
        <v>#DIV/0!</v>
      </c>
      <c r="AF31" s="18"/>
      <c r="AG31" s="24" t="e">
        <f t="shared" si="10"/>
        <v>#DIV/0!</v>
      </c>
      <c r="AH31" s="18"/>
      <c r="AI31" s="24" t="e">
        <f t="shared" si="11"/>
        <v>#DIV/0!</v>
      </c>
      <c r="AJ31" s="18"/>
      <c r="AK31" s="25" t="e">
        <f t="shared" si="12"/>
        <v>#DIV/0!</v>
      </c>
      <c r="AL31" s="20">
        <f t="shared" si="13"/>
        <v>0</v>
      </c>
      <c r="AM31" s="26">
        <f t="shared" si="14"/>
        <v>0</v>
      </c>
      <c r="AN31" s="26">
        <f t="shared" si="15"/>
        <v>0</v>
      </c>
      <c r="AO31" s="26"/>
      <c r="AP31" s="26"/>
      <c r="AQ31" s="22" t="e">
        <f t="shared" si="16"/>
        <v>#DIV/0!</v>
      </c>
      <c r="AR31" s="22"/>
      <c r="AS31" s="22"/>
      <c r="AT31" s="105" t="e">
        <f t="shared" si="17"/>
        <v>#DIV/0!</v>
      </c>
      <c r="AU31" s="52">
        <v>0</v>
      </c>
      <c r="AV31" s="23">
        <v>0</v>
      </c>
      <c r="AW31" s="24" t="e">
        <f t="shared" si="18"/>
        <v>#DIV/0!</v>
      </c>
      <c r="AX31" s="18"/>
      <c r="AY31" s="24" t="e">
        <f t="shared" si="19"/>
        <v>#DIV/0!</v>
      </c>
      <c r="AZ31" s="18"/>
      <c r="BA31" s="24" t="e">
        <f t="shared" si="20"/>
        <v>#DIV/0!</v>
      </c>
      <c r="BB31" s="18"/>
      <c r="BC31" s="25" t="e">
        <f t="shared" si="21"/>
        <v>#DIV/0!</v>
      </c>
      <c r="BD31" s="20">
        <f t="shared" si="22"/>
        <v>0</v>
      </c>
      <c r="BE31" s="56">
        <f t="shared" si="23"/>
        <v>0</v>
      </c>
      <c r="BF31" s="56">
        <f t="shared" si="24"/>
        <v>0</v>
      </c>
      <c r="BG31" s="56"/>
      <c r="BH31" s="56"/>
      <c r="BI31" s="49" t="e">
        <f t="shared" si="25"/>
        <v>#DIV/0!</v>
      </c>
      <c r="BJ31" s="44"/>
      <c r="BK31" s="23"/>
      <c r="BL31" s="24" t="e">
        <f t="shared" si="26"/>
        <v>#DIV/0!</v>
      </c>
      <c r="BM31" s="18"/>
      <c r="BN31" s="24" t="e">
        <f t="shared" si="27"/>
        <v>#DIV/0!</v>
      </c>
      <c r="BO31" s="18"/>
      <c r="BP31" s="24" t="e">
        <f t="shared" si="28"/>
        <v>#DIV/0!</v>
      </c>
      <c r="BQ31" s="18"/>
      <c r="BR31" s="25" t="e">
        <f t="shared" si="29"/>
        <v>#DIV/0!</v>
      </c>
      <c r="BS31" s="20">
        <f t="shared" si="30"/>
        <v>0</v>
      </c>
      <c r="BT31" s="26">
        <f t="shared" si="31"/>
        <v>0</v>
      </c>
      <c r="BU31" s="27" t="e">
        <f t="shared" si="32"/>
        <v>#DIV/0!</v>
      </c>
      <c r="BV31" s="28">
        <f t="shared" si="33"/>
        <v>0</v>
      </c>
      <c r="BW31" s="29" t="e">
        <f t="shared" si="34"/>
        <v>#DIV/0!</v>
      </c>
      <c r="BX31" s="22" t="e">
        <f t="shared" si="35"/>
        <v>#DIV/0!</v>
      </c>
    </row>
    <row r="32" spans="1:76" ht="20.25" customHeight="1">
      <c r="A32" s="98" t="s">
        <v>56</v>
      </c>
      <c r="B32" s="44">
        <v>0</v>
      </c>
      <c r="C32" s="18">
        <v>0</v>
      </c>
      <c r="D32" s="18" t="s">
        <v>55</v>
      </c>
      <c r="E32" s="19">
        <f t="shared" si="0"/>
        <v>0</v>
      </c>
      <c r="F32" s="18">
        <v>500</v>
      </c>
      <c r="G32" s="18">
        <v>500</v>
      </c>
      <c r="H32" s="18">
        <f>G32/F32*100</f>
        <v>100</v>
      </c>
      <c r="I32" s="19">
        <f>G32/G$35*100</f>
        <v>0.1479526314855036</v>
      </c>
      <c r="J32" s="18">
        <v>500</v>
      </c>
      <c r="K32" s="18">
        <v>500</v>
      </c>
      <c r="L32" s="18">
        <f t="shared" si="39"/>
        <v>100</v>
      </c>
      <c r="M32" s="20">
        <f t="shared" si="2"/>
        <v>0.13738908797410848</v>
      </c>
      <c r="N32" s="21">
        <f t="shared" si="3"/>
        <v>500</v>
      </c>
      <c r="O32" s="21">
        <f t="shared" si="4"/>
        <v>0</v>
      </c>
      <c r="P32" s="22" t="s">
        <v>55</v>
      </c>
      <c r="Q32" s="22">
        <f>K32/G32</f>
        <v>1</v>
      </c>
      <c r="R32" s="18">
        <v>15</v>
      </c>
      <c r="S32" s="23">
        <v>0</v>
      </c>
      <c r="T32" s="18">
        <v>15</v>
      </c>
      <c r="U32" s="18">
        <v>15</v>
      </c>
      <c r="V32" s="18">
        <v>15</v>
      </c>
      <c r="W32" s="18">
        <f>V32/R32*100</f>
        <v>100</v>
      </c>
      <c r="X32" s="20">
        <f t="shared" si="5"/>
        <v>0.004879130058542454</v>
      </c>
      <c r="Y32" s="18">
        <f t="shared" si="6"/>
        <v>-485</v>
      </c>
      <c r="Z32" s="18">
        <f t="shared" si="7"/>
        <v>-485</v>
      </c>
      <c r="AA32" s="22">
        <f>V32/G32</f>
        <v>0.03</v>
      </c>
      <c r="AB32" s="22">
        <f t="shared" si="8"/>
        <v>0.03</v>
      </c>
      <c r="AC32" s="18">
        <v>0</v>
      </c>
      <c r="AD32" s="23">
        <v>500</v>
      </c>
      <c r="AE32" s="24" t="e">
        <f t="shared" si="9"/>
        <v>#DIV/0!</v>
      </c>
      <c r="AF32" s="18"/>
      <c r="AG32" s="24" t="e">
        <f t="shared" si="10"/>
        <v>#DIV/0!</v>
      </c>
      <c r="AH32" s="18"/>
      <c r="AI32" s="24" t="e">
        <f t="shared" si="11"/>
        <v>#DIV/0!</v>
      </c>
      <c r="AJ32" s="18"/>
      <c r="AK32" s="25" t="e">
        <f t="shared" si="12"/>
        <v>#DIV/0!</v>
      </c>
      <c r="AL32" s="20">
        <f t="shared" si="13"/>
        <v>0.6816356576355278</v>
      </c>
      <c r="AM32" s="26">
        <f t="shared" si="14"/>
        <v>500</v>
      </c>
      <c r="AN32" s="26">
        <f t="shared" si="15"/>
        <v>-15</v>
      </c>
      <c r="AO32" s="26"/>
      <c r="AP32" s="26"/>
      <c r="AQ32" s="22" t="e">
        <f t="shared" si="16"/>
        <v>#DIV/0!</v>
      </c>
      <c r="AR32" s="22"/>
      <c r="AS32" s="22"/>
      <c r="AT32" s="105">
        <f t="shared" si="17"/>
        <v>0</v>
      </c>
      <c r="AU32" s="52">
        <v>0</v>
      </c>
      <c r="AV32" s="23">
        <v>0</v>
      </c>
      <c r="AW32" s="24" t="e">
        <f t="shared" si="18"/>
        <v>#DIV/0!</v>
      </c>
      <c r="AX32" s="18"/>
      <c r="AY32" s="24" t="e">
        <f t="shared" si="19"/>
        <v>#DIV/0!</v>
      </c>
      <c r="AZ32" s="18"/>
      <c r="BA32" s="24" t="e">
        <f t="shared" si="20"/>
        <v>#DIV/0!</v>
      </c>
      <c r="BB32" s="18"/>
      <c r="BC32" s="25"/>
      <c r="BD32" s="20">
        <f t="shared" si="22"/>
        <v>0</v>
      </c>
      <c r="BE32" s="56">
        <f t="shared" si="23"/>
        <v>-500</v>
      </c>
      <c r="BF32" s="56">
        <f t="shared" si="24"/>
        <v>-0.6816356576355278</v>
      </c>
      <c r="BG32" s="56"/>
      <c r="BH32" s="56"/>
      <c r="BI32" s="49">
        <f t="shared" si="25"/>
        <v>0</v>
      </c>
      <c r="BJ32" s="44">
        <v>120</v>
      </c>
      <c r="BK32" s="23">
        <v>120</v>
      </c>
      <c r="BL32" s="24">
        <f t="shared" si="26"/>
        <v>1</v>
      </c>
      <c r="BM32" s="18"/>
      <c r="BN32" s="24">
        <f t="shared" si="27"/>
        <v>0</v>
      </c>
      <c r="BO32" s="18"/>
      <c r="BP32" s="24">
        <f t="shared" si="28"/>
        <v>0</v>
      </c>
      <c r="BQ32" s="18"/>
      <c r="BR32" s="25">
        <f t="shared" si="29"/>
        <v>1</v>
      </c>
      <c r="BS32" s="20">
        <f t="shared" si="30"/>
        <v>0.1521908861403263</v>
      </c>
      <c r="BT32" s="26">
        <f t="shared" si="31"/>
        <v>-380</v>
      </c>
      <c r="BU32" s="27">
        <f t="shared" si="32"/>
        <v>0.24</v>
      </c>
      <c r="BV32" s="28">
        <f t="shared" si="33"/>
        <v>120</v>
      </c>
      <c r="BW32" s="29" t="e">
        <f t="shared" si="34"/>
        <v>#DIV/0!</v>
      </c>
      <c r="BX32" s="22" t="e">
        <f t="shared" si="35"/>
        <v>#DIV/0!</v>
      </c>
    </row>
    <row r="33" spans="1:76" ht="27.75" customHeight="1" thickBot="1">
      <c r="A33" s="99" t="s">
        <v>57</v>
      </c>
      <c r="B33" s="93">
        <v>-3256.22251</v>
      </c>
      <c r="C33" s="72">
        <v>-3256.22251</v>
      </c>
      <c r="D33" s="72">
        <f>C33/B33*100</f>
        <v>100</v>
      </c>
      <c r="E33" s="73">
        <f t="shared" si="0"/>
        <v>-0.972773322857416</v>
      </c>
      <c r="F33" s="72">
        <v>-2633.60188</v>
      </c>
      <c r="G33" s="72">
        <v>-2633.60188</v>
      </c>
      <c r="H33" s="72">
        <f>G33/F33*100</f>
        <v>100</v>
      </c>
      <c r="I33" s="73">
        <f>G33/G$35*100</f>
        <v>-0.779296656862339</v>
      </c>
      <c r="J33" s="72">
        <v>-884.0892</v>
      </c>
      <c r="K33" s="72">
        <v>-884.0892</v>
      </c>
      <c r="L33" s="72">
        <f t="shared" si="39"/>
        <v>100</v>
      </c>
      <c r="M33" s="74">
        <f t="shared" si="2"/>
        <v>-0.24292841775151838</v>
      </c>
      <c r="N33" s="75">
        <f t="shared" si="3"/>
        <v>2372.13331</v>
      </c>
      <c r="O33" s="75">
        <f t="shared" si="4"/>
        <v>1749.5126800000003</v>
      </c>
      <c r="P33" s="76">
        <f>K33/C33</f>
        <v>0.2715076126661872</v>
      </c>
      <c r="Q33" s="76">
        <f>K33/G33</f>
        <v>0.3356958417724094</v>
      </c>
      <c r="R33" s="72">
        <v>-582.88596</v>
      </c>
      <c r="S33" s="77">
        <v>-582.88596</v>
      </c>
      <c r="T33" s="72">
        <v>-582.88596</v>
      </c>
      <c r="U33" s="72">
        <v>-582.88596</v>
      </c>
      <c r="V33" s="72">
        <v>-612.44596</v>
      </c>
      <c r="W33" s="72">
        <f>V33/R33*100</f>
        <v>105.07131789552797</v>
      </c>
      <c r="X33" s="74">
        <f t="shared" si="5"/>
        <v>-0.19921356617792593</v>
      </c>
      <c r="Y33" s="72">
        <f t="shared" si="6"/>
        <v>2021.1559200000002</v>
      </c>
      <c r="Z33" s="72">
        <f t="shared" si="7"/>
        <v>271.64324</v>
      </c>
      <c r="AA33" s="76">
        <f>V33/G33</f>
        <v>0.2325506997283887</v>
      </c>
      <c r="AB33" s="76">
        <f t="shared" si="8"/>
        <v>0.6927422708025389</v>
      </c>
      <c r="AC33" s="72">
        <v>0</v>
      </c>
      <c r="AD33" s="77">
        <v>-2.1488</v>
      </c>
      <c r="AE33" s="78" t="e">
        <f t="shared" si="9"/>
        <v>#DIV/0!</v>
      </c>
      <c r="AF33" s="72"/>
      <c r="AG33" s="78" t="e">
        <f t="shared" si="10"/>
        <v>#DIV/0!</v>
      </c>
      <c r="AH33" s="72"/>
      <c r="AI33" s="78" t="e">
        <f t="shared" si="11"/>
        <v>#DIV/0!</v>
      </c>
      <c r="AJ33" s="72"/>
      <c r="AK33" s="79" t="e">
        <f t="shared" si="12"/>
        <v>#DIV/0!</v>
      </c>
      <c r="AL33" s="74">
        <f t="shared" si="13"/>
        <v>-0.0029293974022544444</v>
      </c>
      <c r="AM33" s="80">
        <f t="shared" si="14"/>
        <v>580.7371599999999</v>
      </c>
      <c r="AN33" s="80">
        <f t="shared" si="15"/>
        <v>582.88596</v>
      </c>
      <c r="AO33" s="80"/>
      <c r="AP33" s="80"/>
      <c r="AQ33" s="76">
        <f t="shared" si="16"/>
        <v>0.003686484402540765</v>
      </c>
      <c r="AR33" s="76"/>
      <c r="AS33" s="76"/>
      <c r="AT33" s="106">
        <f t="shared" si="17"/>
        <v>0</v>
      </c>
      <c r="AU33" s="108">
        <v>-3.076</v>
      </c>
      <c r="AV33" s="77">
        <v>-3.076</v>
      </c>
      <c r="AW33" s="78">
        <f t="shared" si="18"/>
        <v>1</v>
      </c>
      <c r="AX33" s="72"/>
      <c r="AY33" s="78">
        <f t="shared" si="19"/>
        <v>0</v>
      </c>
      <c r="AZ33" s="72"/>
      <c r="BA33" s="78">
        <f t="shared" si="20"/>
        <v>0</v>
      </c>
      <c r="BB33" s="72"/>
      <c r="BC33" s="79"/>
      <c r="BD33" s="74">
        <f t="shared" si="22"/>
        <v>-0.004079693587615552</v>
      </c>
      <c r="BE33" s="81">
        <f t="shared" si="23"/>
        <v>-0.9272</v>
      </c>
      <c r="BF33" s="81">
        <f t="shared" si="24"/>
        <v>0.0029293974022544444</v>
      </c>
      <c r="BG33" s="81"/>
      <c r="BH33" s="81"/>
      <c r="BI33" s="109">
        <f t="shared" si="25"/>
        <v>1.4314966492926284</v>
      </c>
      <c r="BJ33" s="93">
        <v>0</v>
      </c>
      <c r="BK33" s="77">
        <v>0</v>
      </c>
      <c r="BL33" s="78" t="e">
        <f t="shared" si="26"/>
        <v>#DIV/0!</v>
      </c>
      <c r="BM33" s="72"/>
      <c r="BN33" s="78" t="e">
        <f t="shared" si="27"/>
        <v>#DIV/0!</v>
      </c>
      <c r="BO33" s="72"/>
      <c r="BP33" s="78" t="e">
        <f t="shared" si="28"/>
        <v>#DIV/0!</v>
      </c>
      <c r="BQ33" s="72"/>
      <c r="BR33" s="79" t="e">
        <f t="shared" si="29"/>
        <v>#DIV/0!</v>
      </c>
      <c r="BS33" s="74">
        <f t="shared" si="30"/>
        <v>0</v>
      </c>
      <c r="BT33" s="80">
        <f t="shared" si="31"/>
        <v>2.1488</v>
      </c>
      <c r="BU33" s="82">
        <f t="shared" si="32"/>
        <v>0</v>
      </c>
      <c r="BV33" s="83">
        <f t="shared" si="33"/>
        <v>3.076</v>
      </c>
      <c r="BW33" s="84">
        <f t="shared" si="34"/>
        <v>0</v>
      </c>
      <c r="BX33" s="22" t="e">
        <f t="shared" si="35"/>
        <v>#DIV/0!</v>
      </c>
    </row>
    <row r="34" spans="1:76" ht="23.25" customHeight="1" thickBot="1">
      <c r="A34" s="96" t="s">
        <v>58</v>
      </c>
      <c r="B34" s="68">
        <v>230138</v>
      </c>
      <c r="C34" s="57">
        <v>224531</v>
      </c>
      <c r="D34" s="57">
        <f>C34/B34*100</f>
        <v>97.56363573160452</v>
      </c>
      <c r="E34" s="58">
        <f t="shared" si="0"/>
        <v>67.07703981645237</v>
      </c>
      <c r="F34" s="57">
        <f>F27+F28+F29+F30+F31+F32+F33</f>
        <v>228652.06063999998</v>
      </c>
      <c r="G34" s="57">
        <f>G27+G28+G29+G30+G31+G32+G33</f>
        <v>219682.95693000001</v>
      </c>
      <c r="H34" s="57">
        <f>G34/F34*100</f>
        <v>96.07740088372904</v>
      </c>
      <c r="I34" s="58">
        <f>G34/G$35*100</f>
        <v>65.00534314062011</v>
      </c>
      <c r="J34" s="57">
        <f>J27+J28+J29+J30+J31+J32+J33</f>
        <v>234428.22414</v>
      </c>
      <c r="K34" s="57">
        <f>K27+K28+K29+K30+K31+K32+K33</f>
        <v>230253.1826</v>
      </c>
      <c r="L34" s="57">
        <f t="shared" si="39"/>
        <v>98.21905337750344</v>
      </c>
      <c r="M34" s="59">
        <f t="shared" si="2"/>
        <v>63.26854952109973</v>
      </c>
      <c r="N34" s="60">
        <f t="shared" si="3"/>
        <v>5722.1826</v>
      </c>
      <c r="O34" s="60">
        <f t="shared" si="4"/>
        <v>10570.225669999985</v>
      </c>
      <c r="P34" s="61">
        <f>K34/C34</f>
        <v>1.0254850448267723</v>
      </c>
      <c r="Q34" s="61">
        <f>K34/G34</f>
        <v>1.0481158202607774</v>
      </c>
      <c r="R34" s="57">
        <f>R27+R28+R29+R30+R31+R32+R33</f>
        <v>194640.96404</v>
      </c>
      <c r="S34" s="62">
        <f>S27+S28+S29+S30+S31+S32+S33</f>
        <v>38639.18782</v>
      </c>
      <c r="T34" s="57">
        <f>T27+T28+T29+T30+T31+T32+T33</f>
        <v>101004.18948999999</v>
      </c>
      <c r="U34" s="57">
        <f>U27+U28+U29+U30+U31+U32+U33</f>
        <v>136883.4593</v>
      </c>
      <c r="V34" s="57">
        <f>V27+V28+V29+V30+V31+V32+V33</f>
        <v>192463.93403999996</v>
      </c>
      <c r="W34" s="57">
        <f>V34/R34*100</f>
        <v>98.8815149931375</v>
      </c>
      <c r="X34" s="59">
        <f t="shared" si="5"/>
        <v>62.60377105065973</v>
      </c>
      <c r="Y34" s="57">
        <f t="shared" si="6"/>
        <v>-27219.02289000005</v>
      </c>
      <c r="Z34" s="57">
        <f t="shared" si="7"/>
        <v>-37789.24856000004</v>
      </c>
      <c r="AA34" s="61">
        <f>V34/G34</f>
        <v>0.8760986137915416</v>
      </c>
      <c r="AB34" s="61">
        <f t="shared" si="8"/>
        <v>0.8358795820614207</v>
      </c>
      <c r="AC34" s="57">
        <f>AC27+AC28+AC29+AC30+AC31+AC32+AC33</f>
        <v>185594.2</v>
      </c>
      <c r="AD34" s="62">
        <f>AD27+AD28+AD29+AD30+AD31+AD32+AD33</f>
        <v>37936.328129999994</v>
      </c>
      <c r="AE34" s="63">
        <f t="shared" si="9"/>
        <v>0.20440470731305177</v>
      </c>
      <c r="AF34" s="57">
        <f>AF27+AF28+AF29+AF30+AF31+AF32+AF33</f>
        <v>0</v>
      </c>
      <c r="AG34" s="63">
        <f t="shared" si="10"/>
        <v>0</v>
      </c>
      <c r="AH34" s="57">
        <f>AH27+AH28+AH29+AH30+AH31+AH32+AH33</f>
        <v>0</v>
      </c>
      <c r="AI34" s="63">
        <f t="shared" si="11"/>
        <v>0</v>
      </c>
      <c r="AJ34" s="57">
        <f>AJ27+AJ28+AJ29+AJ30+AJ31+AJ32+AJ33</f>
        <v>0</v>
      </c>
      <c r="AK34" s="64">
        <f t="shared" si="12"/>
        <v>0.20440470731305177</v>
      </c>
      <c r="AL34" s="59">
        <f t="shared" si="13"/>
        <v>51.717507946339445</v>
      </c>
      <c r="AM34" s="65">
        <f t="shared" si="14"/>
        <v>-702.8596900000048</v>
      </c>
      <c r="AN34" s="65">
        <f t="shared" si="15"/>
        <v>-101004.18948999999</v>
      </c>
      <c r="AO34" s="65"/>
      <c r="AP34" s="65"/>
      <c r="AQ34" s="61">
        <f t="shared" si="16"/>
        <v>0.9818096670852849</v>
      </c>
      <c r="AR34" s="61"/>
      <c r="AS34" s="61"/>
      <c r="AT34" s="103">
        <f t="shared" si="17"/>
        <v>0</v>
      </c>
      <c r="AU34" s="67">
        <f>AU27+AU28+AU29+AU30+AU31+AU32+AU33</f>
        <v>344919.929</v>
      </c>
      <c r="AV34" s="62">
        <f>AV27+AV28+AV29+AV30+AV31+AV32+AV33</f>
        <v>47283.65681</v>
      </c>
      <c r="AW34" s="63">
        <f t="shared" si="18"/>
        <v>0.13708589395540552</v>
      </c>
      <c r="AX34" s="57">
        <f>AX27+AX28+AX29+AX30+AX31+AX32+AX33</f>
        <v>0</v>
      </c>
      <c r="AY34" s="63">
        <f t="shared" si="19"/>
        <v>0</v>
      </c>
      <c r="AZ34" s="57">
        <f>AZ27+AZ28+AZ29+AZ30+AZ31+AZ32+AZ33</f>
        <v>0</v>
      </c>
      <c r="BA34" s="63">
        <f t="shared" si="20"/>
        <v>0</v>
      </c>
      <c r="BB34" s="57">
        <f>BB27+BB28+BB29+BB30+BB31+BB32+BB33</f>
        <v>0</v>
      </c>
      <c r="BC34" s="64">
        <f>AV34/AU34</f>
        <v>0.13708589395540552</v>
      </c>
      <c r="BD34" s="59">
        <f t="shared" si="22"/>
        <v>62.71223390337174</v>
      </c>
      <c r="BE34" s="57">
        <f t="shared" si="23"/>
        <v>9347.328680000006</v>
      </c>
      <c r="BF34" s="57">
        <f t="shared" si="24"/>
        <v>-51.717507946339445</v>
      </c>
      <c r="BG34" s="57"/>
      <c r="BH34" s="57"/>
      <c r="BI34" s="66">
        <f t="shared" si="25"/>
        <v>1.2463951874300705</v>
      </c>
      <c r="BJ34" s="68">
        <f>BJ27+BJ28+BJ29+BJ30+BJ31+BJ32+BJ33</f>
        <v>297776.84919</v>
      </c>
      <c r="BK34" s="62">
        <f>BK27+BK28+BK29+BK30+BK31+BK32+BK33</f>
        <v>47016.426479999995</v>
      </c>
      <c r="BL34" s="63">
        <f>BK34/BJ34</f>
        <v>0.15789147681524637</v>
      </c>
      <c r="BM34" s="57">
        <f>BM27+BM28+BM29+BM30+BM31+BM32+BM33</f>
        <v>0</v>
      </c>
      <c r="BN34" s="63">
        <f t="shared" si="27"/>
        <v>0</v>
      </c>
      <c r="BO34" s="57">
        <f>BO27+BO28+BO29+BO30+BO31+BO32+BO33</f>
        <v>0</v>
      </c>
      <c r="BP34" s="63">
        <f t="shared" si="28"/>
        <v>0</v>
      </c>
      <c r="BQ34" s="57">
        <f>BQ27+BQ28+BQ29+BQ30+BQ31+BQ32+BQ33</f>
        <v>0</v>
      </c>
      <c r="BR34" s="64">
        <f t="shared" si="29"/>
        <v>0.15789147681524637</v>
      </c>
      <c r="BS34" s="59">
        <f t="shared" si="30"/>
        <v>59.62893007618918</v>
      </c>
      <c r="BT34" s="65">
        <f t="shared" si="31"/>
        <v>9080.09835</v>
      </c>
      <c r="BU34" s="69">
        <f t="shared" si="32"/>
        <v>1.2393510072689262</v>
      </c>
      <c r="BV34" s="70">
        <f t="shared" si="33"/>
        <v>-267.2303300000058</v>
      </c>
      <c r="BW34" s="71">
        <f t="shared" si="34"/>
        <v>0.9943483573812022</v>
      </c>
      <c r="BX34" s="17" t="e">
        <f t="shared" si="35"/>
        <v>#DIV/0!</v>
      </c>
    </row>
    <row r="35" spans="1:76" ht="15" customHeight="1">
      <c r="A35" s="143" t="s">
        <v>59</v>
      </c>
      <c r="B35" s="129">
        <f>B26+B34</f>
        <v>338876</v>
      </c>
      <c r="C35" s="125">
        <f>C26+C34</f>
        <v>334736</v>
      </c>
      <c r="D35" s="125">
        <f>C35/B35*100</f>
        <v>98.77831419162172</v>
      </c>
      <c r="E35" s="145">
        <f t="shared" si="0"/>
        <v>100</v>
      </c>
      <c r="F35" s="125">
        <f>F26+F34</f>
        <v>346728.06064</v>
      </c>
      <c r="G35" s="125">
        <v>337946</v>
      </c>
      <c r="H35" s="125">
        <f>G35/F35*100</f>
        <v>97.46716183749598</v>
      </c>
      <c r="I35" s="145">
        <f>G35/G$35*100</f>
        <v>100</v>
      </c>
      <c r="J35" s="125">
        <f>J26+J34</f>
        <v>374557.08574</v>
      </c>
      <c r="K35" s="125">
        <f>K26+K34</f>
        <v>363929.92149</v>
      </c>
      <c r="L35" s="125">
        <f t="shared" si="39"/>
        <v>97.16273843037723</v>
      </c>
      <c r="M35" s="113">
        <f t="shared" si="2"/>
        <v>100</v>
      </c>
      <c r="N35" s="139">
        <f t="shared" si="3"/>
        <v>29193.92148999998</v>
      </c>
      <c r="O35" s="139">
        <f t="shared" si="4"/>
        <v>25983.92148999998</v>
      </c>
      <c r="P35" s="137">
        <f>K35/C35</f>
        <v>1.0872147647399741</v>
      </c>
      <c r="Q35" s="137">
        <f>K35/G35</f>
        <v>1.0768877912151644</v>
      </c>
      <c r="R35" s="125">
        <f>R26+R34</f>
        <v>321833.36404</v>
      </c>
      <c r="S35" s="131">
        <f>S26+S34</f>
        <v>64407.585049999994</v>
      </c>
      <c r="T35" s="125">
        <f>T26+T34</f>
        <v>157915.10108</v>
      </c>
      <c r="U35" s="125">
        <f>U26+U34</f>
        <v>220415.06418</v>
      </c>
      <c r="V35" s="125">
        <f>V26+V34</f>
        <v>307431.85403999995</v>
      </c>
      <c r="W35" s="125">
        <f>V35/R35*100</f>
        <v>95.52516562633011</v>
      </c>
      <c r="X35" s="113">
        <f t="shared" si="5"/>
        <v>100</v>
      </c>
      <c r="Y35" s="125">
        <f t="shared" si="6"/>
        <v>-30514.145960000053</v>
      </c>
      <c r="Z35" s="125">
        <f t="shared" si="7"/>
        <v>-56498.06745000003</v>
      </c>
      <c r="AA35" s="137">
        <f>V35/G35</f>
        <v>0.9097070361537049</v>
      </c>
      <c r="AB35" s="137">
        <f t="shared" si="8"/>
        <v>0.8447556408148966</v>
      </c>
      <c r="AC35" s="125">
        <f>AC26+AC34</f>
        <v>338395</v>
      </c>
      <c r="AD35" s="131">
        <f>AD26+AD34</f>
        <v>73352.97008</v>
      </c>
      <c r="AE35" s="123">
        <f t="shared" si="9"/>
        <v>0.2167672988076065</v>
      </c>
      <c r="AF35" s="125">
        <f>AF26+AF34</f>
        <v>0</v>
      </c>
      <c r="AG35" s="123">
        <f t="shared" si="10"/>
        <v>0</v>
      </c>
      <c r="AH35" s="125">
        <f>AH26+AH34</f>
        <v>0</v>
      </c>
      <c r="AI35" s="123">
        <f t="shared" si="11"/>
        <v>0</v>
      </c>
      <c r="AJ35" s="125">
        <f>AJ26+AJ34</f>
        <v>0</v>
      </c>
      <c r="AK35" s="111">
        <f t="shared" si="12"/>
        <v>0.2167672988076065</v>
      </c>
      <c r="AL35" s="113">
        <f t="shared" si="13"/>
        <v>100</v>
      </c>
      <c r="AM35" s="115">
        <f t="shared" si="14"/>
        <v>8945.385030000005</v>
      </c>
      <c r="AN35" s="115">
        <f t="shared" si="15"/>
        <v>-157915.10108</v>
      </c>
      <c r="AO35" s="115"/>
      <c r="AP35" s="115"/>
      <c r="AQ35" s="137">
        <f t="shared" si="16"/>
        <v>1.1388871360889505</v>
      </c>
      <c r="AR35" s="137"/>
      <c r="AS35" s="137"/>
      <c r="AT35" s="133">
        <f t="shared" si="17"/>
        <v>0</v>
      </c>
      <c r="AU35" s="135">
        <f>AU26+AU34</f>
        <v>463454.10508</v>
      </c>
      <c r="AV35" s="131">
        <f>AV26+AV34</f>
        <v>75397.81932</v>
      </c>
      <c r="AW35" s="123">
        <f t="shared" si="18"/>
        <v>0.16268670078342506</v>
      </c>
      <c r="AX35" s="125">
        <f>AX26+AX34</f>
        <v>0</v>
      </c>
      <c r="AY35" s="123">
        <f t="shared" si="19"/>
        <v>0</v>
      </c>
      <c r="AZ35" s="125">
        <f>AZ26+AZ34</f>
        <v>0</v>
      </c>
      <c r="BA35" s="123">
        <f t="shared" si="20"/>
        <v>0</v>
      </c>
      <c r="BB35" s="125">
        <f>BB26+BB34</f>
        <v>0</v>
      </c>
      <c r="BC35" s="111">
        <f>AV35/AU35</f>
        <v>0.16268670078342506</v>
      </c>
      <c r="BD35" s="113">
        <f t="shared" si="22"/>
        <v>100</v>
      </c>
      <c r="BE35" s="125">
        <f t="shared" si="23"/>
        <v>2044.849239999996</v>
      </c>
      <c r="BF35" s="125">
        <f t="shared" si="24"/>
        <v>-100</v>
      </c>
      <c r="BG35" s="125"/>
      <c r="BH35" s="125"/>
      <c r="BI35" s="127">
        <f t="shared" si="25"/>
        <v>1.027876843129458</v>
      </c>
      <c r="BJ35" s="129">
        <f>BJ26+BJ34</f>
        <v>425213.59919</v>
      </c>
      <c r="BK35" s="131">
        <f>BK26+BK34</f>
        <v>78848.34831</v>
      </c>
      <c r="BL35" s="123">
        <f>BK35/BJ35</f>
        <v>0.1854323296813653</v>
      </c>
      <c r="BM35" s="125">
        <f>BM26+BM34</f>
        <v>0</v>
      </c>
      <c r="BN35" s="123">
        <f t="shared" si="27"/>
        <v>0</v>
      </c>
      <c r="BO35" s="125">
        <f>BO26+BO34</f>
        <v>0</v>
      </c>
      <c r="BP35" s="123">
        <f t="shared" si="28"/>
        <v>0</v>
      </c>
      <c r="BQ35" s="125">
        <f>BQ26+BQ34</f>
        <v>0</v>
      </c>
      <c r="BR35" s="111">
        <f t="shared" si="29"/>
        <v>0.1854323296813653</v>
      </c>
      <c r="BS35" s="113">
        <f t="shared" si="30"/>
        <v>100</v>
      </c>
      <c r="BT35" s="115">
        <f t="shared" si="31"/>
        <v>5495.378230000002</v>
      </c>
      <c r="BU35" s="117">
        <f t="shared" si="32"/>
        <v>1.0749169150752402</v>
      </c>
      <c r="BV35" s="119">
        <f t="shared" si="33"/>
        <v>3450.528990000006</v>
      </c>
      <c r="BW35" s="121">
        <f t="shared" si="34"/>
        <v>1.045764307524007</v>
      </c>
      <c r="BX35" s="110" t="e">
        <f t="shared" si="35"/>
        <v>#DIV/0!</v>
      </c>
    </row>
    <row r="36" spans="1:76" ht="13.5" customHeight="1" thickBot="1">
      <c r="A36" s="144"/>
      <c r="B36" s="130"/>
      <c r="C36" s="126"/>
      <c r="D36" s="126"/>
      <c r="E36" s="146">
        <f t="shared" si="0"/>
        <v>0</v>
      </c>
      <c r="F36" s="126"/>
      <c r="G36" s="126"/>
      <c r="H36" s="126"/>
      <c r="I36" s="146"/>
      <c r="J36" s="126"/>
      <c r="K36" s="126"/>
      <c r="L36" s="126" t="e">
        <f t="shared" si="39"/>
        <v>#DIV/0!</v>
      </c>
      <c r="M36" s="114">
        <f t="shared" si="2"/>
        <v>0</v>
      </c>
      <c r="N36" s="140">
        <f t="shared" si="3"/>
        <v>0</v>
      </c>
      <c r="O36" s="140">
        <f t="shared" si="4"/>
        <v>0</v>
      </c>
      <c r="P36" s="138"/>
      <c r="Q36" s="138" t="e">
        <f>K36/G36</f>
        <v>#DIV/0!</v>
      </c>
      <c r="R36" s="126"/>
      <c r="S36" s="132"/>
      <c r="T36" s="126"/>
      <c r="U36" s="126"/>
      <c r="V36" s="126"/>
      <c r="W36" s="126" t="e">
        <f>V36/R36*100</f>
        <v>#DIV/0!</v>
      </c>
      <c r="X36" s="114">
        <f t="shared" si="5"/>
        <v>0</v>
      </c>
      <c r="Y36" s="126">
        <f t="shared" si="6"/>
        <v>0</v>
      </c>
      <c r="Z36" s="126">
        <f t="shared" si="7"/>
        <v>0</v>
      </c>
      <c r="AA36" s="138" t="e">
        <f>V36/G36</f>
        <v>#DIV/0!</v>
      </c>
      <c r="AB36" s="138" t="e">
        <f t="shared" si="8"/>
        <v>#DIV/0!</v>
      </c>
      <c r="AC36" s="126"/>
      <c r="AD36" s="132"/>
      <c r="AE36" s="124"/>
      <c r="AF36" s="126"/>
      <c r="AG36" s="124" t="e">
        <f t="shared" si="10"/>
        <v>#DIV/0!</v>
      </c>
      <c r="AH36" s="126"/>
      <c r="AI36" s="124" t="e">
        <f t="shared" si="11"/>
        <v>#DIV/0!</v>
      </c>
      <c r="AJ36" s="126"/>
      <c r="AK36" s="112" t="e">
        <f t="shared" si="12"/>
        <v>#DIV/0!</v>
      </c>
      <c r="AL36" s="114">
        <f t="shared" si="13"/>
        <v>0</v>
      </c>
      <c r="AM36" s="116">
        <f t="shared" si="14"/>
        <v>0</v>
      </c>
      <c r="AN36" s="116"/>
      <c r="AO36" s="116"/>
      <c r="AP36" s="116"/>
      <c r="AQ36" s="138" t="e">
        <f t="shared" si="16"/>
        <v>#DIV/0!</v>
      </c>
      <c r="AR36" s="138"/>
      <c r="AS36" s="138"/>
      <c r="AT36" s="134" t="e">
        <f t="shared" si="17"/>
        <v>#DIV/0!</v>
      </c>
      <c r="AU36" s="136"/>
      <c r="AV36" s="132"/>
      <c r="AW36" s="124"/>
      <c r="AX36" s="126"/>
      <c r="AY36" s="124" t="e">
        <f t="shared" si="19"/>
        <v>#DIV/0!</v>
      </c>
      <c r="AZ36" s="126"/>
      <c r="BA36" s="124" t="e">
        <f t="shared" si="20"/>
        <v>#DIV/0!</v>
      </c>
      <c r="BB36" s="126"/>
      <c r="BC36" s="112" t="e">
        <f>AV36/AU36</f>
        <v>#DIV/0!</v>
      </c>
      <c r="BD36" s="114">
        <f t="shared" si="22"/>
        <v>0</v>
      </c>
      <c r="BE36" s="126">
        <f t="shared" si="23"/>
        <v>0</v>
      </c>
      <c r="BF36" s="126"/>
      <c r="BG36" s="126"/>
      <c r="BH36" s="126"/>
      <c r="BI36" s="128" t="e">
        <f t="shared" si="25"/>
        <v>#DIV/0!</v>
      </c>
      <c r="BJ36" s="130"/>
      <c r="BK36" s="132"/>
      <c r="BL36" s="124"/>
      <c r="BM36" s="126"/>
      <c r="BN36" s="124" t="e">
        <f t="shared" si="27"/>
        <v>#DIV/0!</v>
      </c>
      <c r="BO36" s="126"/>
      <c r="BP36" s="124" t="e">
        <f t="shared" si="28"/>
        <v>#DIV/0!</v>
      </c>
      <c r="BQ36" s="126"/>
      <c r="BR36" s="112" t="e">
        <f t="shared" si="29"/>
        <v>#DIV/0!</v>
      </c>
      <c r="BS36" s="114">
        <f t="shared" si="30"/>
        <v>0</v>
      </c>
      <c r="BT36" s="116">
        <f t="shared" si="31"/>
        <v>0</v>
      </c>
      <c r="BU36" s="118" t="e">
        <f t="shared" si="32"/>
        <v>#DIV/0!</v>
      </c>
      <c r="BV36" s="120">
        <f t="shared" si="33"/>
        <v>0</v>
      </c>
      <c r="BW36" s="122" t="e">
        <f t="shared" si="34"/>
        <v>#DIV/0!</v>
      </c>
      <c r="BX36" s="110" t="e">
        <f t="shared" si="35"/>
        <v>#DIV/0!</v>
      </c>
    </row>
  </sheetData>
  <sheetProtection selectLockedCells="1" selectUnlockedCells="1"/>
  <mergeCells count="131"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BD24:BD25"/>
    <mergeCell ref="AU6:AU7"/>
    <mergeCell ref="AV6:BD6"/>
    <mergeCell ref="BS24:BS25"/>
    <mergeCell ref="A35:A36"/>
    <mergeCell ref="B35:B36"/>
    <mergeCell ref="C35:C36"/>
    <mergeCell ref="D35:D36"/>
    <mergeCell ref="E35:E36"/>
    <mergeCell ref="F35:F36"/>
    <mergeCell ref="A24:A25"/>
    <mergeCell ref="F24:F25"/>
    <mergeCell ref="G24:G25"/>
    <mergeCell ref="M24:M25"/>
    <mergeCell ref="X24:X25"/>
    <mergeCell ref="AL24:AL25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N6:O6"/>
    <mergeCell ref="P6:Q6"/>
    <mergeCell ref="R6:R7"/>
    <mergeCell ref="S6:V6"/>
    <mergeCell ref="W6:W7"/>
    <mergeCell ref="X6:X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2021-09-21T13:18:50Z</cp:lastPrinted>
  <dcterms:modified xsi:type="dcterms:W3CDTF">2021-09-22T06:51:01Z</dcterms:modified>
  <cp:category/>
  <cp:version/>
  <cp:contentType/>
  <cp:contentStatus/>
</cp:coreProperties>
</file>